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\\hsyfil01e.hsy.local\b5\SYT\TIETOPALVELU\Avoin_data\01_Data\01_Julkaistut\jatehuolto\"/>
    </mc:Choice>
  </mc:AlternateContent>
  <xr:revisionPtr revIDLastSave="0" documentId="13_ncr:1_{4A33962E-110F-4693-AC0D-F6DFCA41E44B}" xr6:coauthVersionLast="44" xr6:coauthVersionMax="45" xr10:uidLastSave="{00000000-0000-0000-0000-000000000000}"/>
  <bookViews>
    <workbookView xWindow="-108" yWindow="-108" windowWidth="23256" windowHeight="12576" tabRatio="866" firstSheet="1" activeTab="1" xr2:uid="{00000000-000D-0000-FFFF-FFFF00000000}"/>
  </bookViews>
  <sheets>
    <sheet name="1.1_Taustat" sheetId="47" state="hidden" r:id="rId1"/>
    <sheet name="1.1" sheetId="90" r:id="rId2"/>
    <sheet name="1.2" sheetId="2" r:id="rId3"/>
    <sheet name="1.3" sheetId="5" r:id="rId4"/>
    <sheet name="1.4" sheetId="80" r:id="rId5"/>
    <sheet name="1.5" sheetId="8" r:id="rId6"/>
    <sheet name="1.6" sheetId="86" r:id="rId7"/>
    <sheet name="1.7" sheetId="91" r:id="rId8"/>
    <sheet name="2.1" sheetId="92" r:id="rId9"/>
    <sheet name="2.2" sheetId="93" r:id="rId10"/>
    <sheet name="2.3" sheetId="94" r:id="rId11"/>
    <sheet name="2.4" sheetId="95" r:id="rId12"/>
    <sheet name="2.5" sheetId="96" r:id="rId13"/>
    <sheet name="2.6" sheetId="97" r:id="rId14"/>
    <sheet name="2.7" sheetId="98" r:id="rId15"/>
    <sheet name="2.8" sheetId="99" r:id="rId16"/>
    <sheet name="2.9" sheetId="100" r:id="rId17"/>
    <sheet name="3.1" sheetId="101" r:id="rId18"/>
    <sheet name="3.2" sheetId="102" r:id="rId19"/>
    <sheet name="3.3" sheetId="103" r:id="rId20"/>
    <sheet name="3.4" sheetId="104" r:id="rId21"/>
    <sheet name="3.5" sheetId="105" r:id="rId22"/>
    <sheet name="3.6" sheetId="106" r:id="rId23"/>
    <sheet name="3.7" sheetId="107" r:id="rId24"/>
    <sheet name="3.8" sheetId="108" r:id="rId25"/>
    <sheet name="4.1" sheetId="113" r:id="rId26"/>
    <sheet name="4.2" sheetId="114" r:id="rId27"/>
    <sheet name="5.1" sheetId="109" r:id="rId28"/>
    <sheet name="5.2" sheetId="110" r:id="rId29"/>
    <sheet name="5.3" sheetId="111" r:id="rId30"/>
    <sheet name="5.4" sheetId="112" r:id="rId31"/>
    <sheet name="1.5 2014 tiedot2" sheetId="43" state="hidden" r:id="rId32"/>
    <sheet name="1.5 2014 tiedot" sheetId="48" state="hidden" r:id="rId33"/>
    <sheet name="2014 Sjätetyhj.lajittelu" sheetId="44" state="hidden" r:id="rId34"/>
    <sheet name="2014KAIKKI Sekajätetyhjennykset" sheetId="45" state="hidden" r:id="rId35"/>
    <sheet name="1.6 Sekajätetyhjennykset astial" sheetId="49" state="hidden" r:id="rId36"/>
    <sheet name="1.7 Kiinteistöiltä kerätyn irto" sheetId="50" state="hidden" r:id="rId37"/>
    <sheet name="3.10" sheetId="37" state="hidden" r:id="rId38"/>
  </sheets>
  <definedNames>
    <definedName name="ACCCODE1" localSheetId="4">#REF!</definedName>
    <definedName name="ACCCODE1" localSheetId="6">#REF!</definedName>
    <definedName name="ACCCODE1" localSheetId="7">#REF!</definedName>
    <definedName name="ACCCODE1" localSheetId="8">#REF!</definedName>
    <definedName name="ACCCODE1" localSheetId="9">#REF!</definedName>
    <definedName name="ACCCODE1" localSheetId="11">#REF!</definedName>
    <definedName name="ACCCODE1" localSheetId="12">#REF!</definedName>
    <definedName name="ACCCODE1" localSheetId="13">#REF!</definedName>
    <definedName name="ACCCODE1" localSheetId="14">#REF!</definedName>
    <definedName name="ACCCODE1" localSheetId="15">#REF!</definedName>
    <definedName name="ACCCODE1" localSheetId="16">#REF!</definedName>
    <definedName name="ACCCODE1" localSheetId="17">#REF!</definedName>
    <definedName name="ACCCODE1" localSheetId="18">#REF!</definedName>
    <definedName name="ACCCODE1" localSheetId="22">#REF!</definedName>
    <definedName name="ACCCODE1" localSheetId="24">#REF!</definedName>
    <definedName name="ACCCODE1" localSheetId="25">#REF!</definedName>
    <definedName name="ACCCODE1" localSheetId="26">#REF!</definedName>
    <definedName name="ACCCODE1" localSheetId="28">#REF!</definedName>
    <definedName name="ACCCODE1" localSheetId="29">#REF!</definedName>
    <definedName name="ACCCODE1" localSheetId="30">#REF!</definedName>
    <definedName name="ACCCODE1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80" l="1"/>
  <c r="C15" i="113" l="1"/>
  <c r="F15" i="113"/>
  <c r="E15" i="113"/>
  <c r="D15" i="113"/>
  <c r="B15" i="113"/>
  <c r="E15" i="108" l="1"/>
  <c r="F15" i="108"/>
  <c r="D15" i="108"/>
  <c r="C15" i="108"/>
  <c r="B15" i="108"/>
  <c r="E8" i="107"/>
  <c r="E6" i="107" s="1"/>
  <c r="F9" i="107"/>
  <c r="E7" i="107"/>
  <c r="D7" i="107"/>
  <c r="D9" i="107" s="1"/>
  <c r="F10" i="106"/>
  <c r="E15" i="105"/>
  <c r="D10" i="105"/>
  <c r="D15" i="105" s="1"/>
  <c r="C9" i="105"/>
  <c r="C15" i="105" s="1"/>
  <c r="B9" i="105"/>
  <c r="B15" i="105" s="1"/>
  <c r="F9" i="104"/>
  <c r="E9" i="104"/>
  <c r="D9" i="104"/>
  <c r="C9" i="104"/>
  <c r="B9" i="104"/>
  <c r="F8" i="103"/>
  <c r="D20" i="102"/>
  <c r="C20" i="102"/>
  <c r="E13" i="102"/>
  <c r="E20" i="102" s="1"/>
  <c r="B10" i="102"/>
  <c r="B20" i="102" s="1"/>
  <c r="F18" i="101"/>
  <c r="D18" i="101"/>
  <c r="C18" i="101"/>
  <c r="B18" i="101"/>
  <c r="E10" i="101"/>
  <c r="E18" i="101" s="1"/>
  <c r="E9" i="107" l="1"/>
  <c r="F15" i="105"/>
  <c r="F10" i="97" l="1"/>
  <c r="F10" i="96"/>
  <c r="F17" i="95"/>
  <c r="E17" i="95"/>
  <c r="D17" i="95"/>
  <c r="C17" i="95"/>
  <c r="B17" i="95"/>
  <c r="G16" i="95"/>
  <c r="G15" i="95"/>
  <c r="G14" i="95"/>
  <c r="G13" i="95"/>
  <c r="G12" i="95"/>
  <c r="G11" i="95"/>
  <c r="G10" i="95"/>
  <c r="G9" i="95"/>
  <c r="G8" i="95"/>
  <c r="G7" i="95"/>
  <c r="G6" i="95"/>
  <c r="G17" i="95" s="1"/>
  <c r="F17" i="94"/>
  <c r="E17" i="94"/>
  <c r="D17" i="94"/>
  <c r="C17" i="94"/>
  <c r="B17" i="94"/>
  <c r="F43" i="93"/>
  <c r="E43" i="93"/>
  <c r="D43" i="93"/>
  <c r="C43" i="93"/>
  <c r="B43" i="93"/>
  <c r="F37" i="93"/>
  <c r="E37" i="93"/>
  <c r="D37" i="93"/>
  <c r="C37" i="93"/>
  <c r="B37" i="93"/>
  <c r="F31" i="93"/>
  <c r="E31" i="93"/>
  <c r="D31" i="93"/>
  <c r="C31" i="93"/>
  <c r="B31" i="93"/>
  <c r="F25" i="93"/>
  <c r="E25" i="93"/>
  <c r="D25" i="93"/>
  <c r="C25" i="93"/>
  <c r="B25" i="93"/>
  <c r="F19" i="93"/>
  <c r="E19" i="93"/>
  <c r="D19" i="93"/>
  <c r="C19" i="93"/>
  <c r="B19" i="93"/>
  <c r="F12" i="93"/>
  <c r="E12" i="93"/>
  <c r="D12" i="93"/>
  <c r="C12" i="93"/>
  <c r="B12" i="93"/>
  <c r="F8" i="92"/>
  <c r="B17" i="91" l="1"/>
  <c r="D11" i="5" l="1"/>
  <c r="C11" i="5"/>
  <c r="B11" i="5"/>
  <c r="B14" i="86"/>
  <c r="D17" i="80"/>
  <c r="C17" i="80"/>
  <c r="B17" i="80"/>
  <c r="F11" i="2"/>
  <c r="F19" i="90"/>
  <c r="C7" i="111" l="1"/>
  <c r="C8" i="107" l="1"/>
  <c r="C7" i="107"/>
  <c r="B7" i="107"/>
  <c r="B9" i="107" s="1"/>
  <c r="C6" i="107"/>
  <c r="D10" i="106"/>
  <c r="C10" i="106"/>
  <c r="B10" i="106"/>
  <c r="E6" i="106"/>
  <c r="E10" i="106" s="1"/>
  <c r="C8" i="103"/>
  <c r="B8" i="103"/>
  <c r="E8" i="103"/>
  <c r="D8" i="103"/>
  <c r="C9" i="107" l="1"/>
  <c r="E9" i="100" l="1"/>
  <c r="D9" i="100"/>
  <c r="C9" i="100"/>
  <c r="B9" i="100"/>
  <c r="F9" i="100"/>
  <c r="E10" i="97"/>
  <c r="D10" i="97"/>
  <c r="C10" i="97"/>
  <c r="B10" i="97"/>
  <c r="E10" i="96"/>
  <c r="D10" i="96"/>
  <c r="C10" i="96"/>
  <c r="B10" i="96"/>
  <c r="D8" i="92"/>
  <c r="C8" i="92"/>
  <c r="B8" i="92"/>
  <c r="E14" i="90" l="1"/>
  <c r="E19" i="90" s="1"/>
  <c r="D14" i="90"/>
  <c r="D19" i="90" s="1"/>
  <c r="C14" i="90"/>
  <c r="C19" i="90" s="1"/>
  <c r="B14" i="90"/>
  <c r="B19" i="90" s="1"/>
  <c r="E11" i="2" l="1"/>
  <c r="D11" i="2"/>
  <c r="B11" i="2"/>
  <c r="C11" i="2"/>
  <c r="P8" i="37"/>
  <c r="E26" i="43"/>
  <c r="F26" i="47"/>
  <c r="D26" i="47"/>
  <c r="C26" i="47"/>
  <c r="E25" i="47"/>
  <c r="E24" i="47"/>
  <c r="E23" i="47"/>
  <c r="E22" i="47"/>
  <c r="E21" i="47"/>
  <c r="E20" i="47"/>
  <c r="F9" i="47"/>
  <c r="E9" i="47"/>
  <c r="D9" i="47"/>
  <c r="C9" i="47"/>
  <c r="G40" i="45"/>
  <c r="G22" i="45"/>
  <c r="G16" i="45"/>
  <c r="L10" i="49"/>
  <c r="L5" i="49"/>
  <c r="I18" i="48"/>
  <c r="H30" i="48"/>
  <c r="C57" i="47"/>
  <c r="F9" i="50"/>
  <c r="L9" i="49"/>
  <c r="L8" i="49"/>
  <c r="L7" i="49"/>
  <c r="L6" i="49"/>
  <c r="L4" i="49"/>
  <c r="L11" i="49" s="1"/>
  <c r="I17" i="48"/>
  <c r="I16" i="48"/>
  <c r="I15" i="48"/>
  <c r="I19" i="48"/>
  <c r="I6" i="48"/>
  <c r="I5" i="48"/>
  <c r="I4" i="48"/>
  <c r="I3" i="48"/>
  <c r="I7" i="48" s="1"/>
  <c r="F57" i="47"/>
  <c r="D57" i="47"/>
  <c r="E56" i="47"/>
  <c r="E55" i="47"/>
  <c r="E54" i="47"/>
  <c r="E53" i="47"/>
  <c r="E52" i="47"/>
  <c r="E51" i="47"/>
  <c r="F38" i="47"/>
  <c r="E38" i="47"/>
  <c r="D38" i="47"/>
  <c r="C38" i="47"/>
  <c r="E57" i="47" l="1"/>
  <c r="E26" i="4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Nevalampi Anna</author>
  </authors>
  <commentList>
    <comment ref="I8" authorId="0" shapeId="0" xr:uid="{0A9BA576-8CF3-4B7C-B7BB-94770D13D8A0}">
      <text>
        <r>
          <rPr>
            <b/>
            <sz val="9"/>
            <color indexed="81"/>
            <rFont val="Tahoma"/>
            <family val="2"/>
          </rPr>
          <t>Nevalampi Anna:</t>
        </r>
        <r>
          <rPr>
            <sz val="9"/>
            <color indexed="81"/>
            <rFont val="Tahoma"/>
            <family val="2"/>
          </rPr>
          <t xml:space="preserve">
Ei pinnoitettu puu mukana</t>
        </r>
      </text>
    </comment>
    <comment ref="J8" authorId="0" shapeId="0" xr:uid="{74739184-3EE4-4CD7-9E78-2C98A83C4A0D}">
      <text>
        <r>
          <rPr>
            <b/>
            <sz val="9"/>
            <color indexed="81"/>
            <rFont val="Tahoma"/>
            <family val="2"/>
          </rPr>
          <t>Nevalampi Anna:</t>
        </r>
        <r>
          <rPr>
            <sz val="9"/>
            <color indexed="81"/>
            <rFont val="Tahoma"/>
            <family val="2"/>
          </rPr>
          <t xml:space="preserve">
Ei pinnoitettu puu mukana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Järvensivu Roni</author>
  </authors>
  <commentList>
    <comment ref="P12" authorId="0" shapeId="0" xr:uid="{D54F891C-855A-4424-B005-74F1F8ABE94A}">
      <text>
        <r>
          <rPr>
            <sz val="11"/>
            <color theme="1"/>
            <rFont val="Calibri"/>
            <family val="2"/>
            <scheme val="minor"/>
          </rPr>
          <t>pitää saulilta vielä selvittää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Juntunen Tarja</author>
  </authors>
  <commentList>
    <comment ref="O8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Summa Kiurulta.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<sst xmlns="http://schemas.openxmlformats.org/spreadsheetml/2006/main" count="1065" uniqueCount="420">
  <si>
    <t>HSY:n jätehuolto</t>
  </si>
  <si>
    <t>Sopimusten määrä 31.12.2015</t>
  </si>
  <si>
    <t>Kunta</t>
  </si>
  <si>
    <t>Sop.kpl</t>
  </si>
  <si>
    <t>Kausisop.kpl</t>
  </si>
  <si>
    <t>Vuosisop.kpl</t>
  </si>
  <si>
    <t>Noudot voim.</t>
  </si>
  <si>
    <t>Helsinki</t>
  </si>
  <si>
    <t>Espoo</t>
  </si>
  <si>
    <t>Vantaa</t>
  </si>
  <si>
    <t>Kauniainen</t>
  </si>
  <si>
    <t>Kirkkonummi</t>
  </si>
  <si>
    <t>Yhteensä</t>
  </si>
  <si>
    <t>Sopimuksia kpl = voimassaolevien sopimusten määrä (sisältää myös keskeytyneet, kausisop, vuosisop, yhteissopimusten alasopimukset yms, joilla ei ole noutoja voimassa tällä hetkellä)</t>
  </si>
  <si>
    <t>Kausisop.kpl   = kausisopimukset, joilla noudot voimassa vain osan vuotta sekä ne, joilla noutotiheys/astiamäärä vaihtelee vuoden eri jaksoina (mm. koulut)</t>
  </si>
  <si>
    <t>Vuosisop.kpl    = ne, joille tulee laskuna vuosimaksu (vain Kirkkonummen vuosimaksut, ei niitä, joilla on erikoisharvan noutorytmin mukainen vuosimaksu)</t>
  </si>
  <si>
    <t>Noudot voim.    = niiden sopimusten lkm, joilla oli noudot voimassa 31.12.2015</t>
  </si>
  <si>
    <t>Yhteissopimusten määrä 31.12.2015</t>
  </si>
  <si>
    <t>Pääsop.kunta</t>
  </si>
  <si>
    <t>Alasop.kunta</t>
  </si>
  <si>
    <t>Pääsop.kpl</t>
  </si>
  <si>
    <t>Alasop.kpl</t>
  </si>
  <si>
    <t>Sop.yht.kpl</t>
  </si>
  <si>
    <t>Sop, joilla lasku jaetaan</t>
  </si>
  <si>
    <t>Sopimusten määrä 31.12.2014</t>
  </si>
  <si>
    <t>Noudot voim.    = niiden sopimusten lkm, joilla oli noudot voimassa 31.12.2014</t>
  </si>
  <si>
    <t>Yhteissopimusten määrä 31.12.2014</t>
  </si>
  <si>
    <t>Sopimuslkm_20141231.xlsx</t>
  </si>
  <si>
    <t>Tämä on Koljosen Seijan lähettämä tiedosto ja siitä saa luvut kohtiin: 1.2, 1.3 ja 1.4.</t>
  </si>
  <si>
    <t xml:space="preserve">Seijan kommentti: </t>
  </si>
  <si>
    <r>
      <t>”</t>
    </r>
    <r>
      <rPr>
        <b/>
        <sz val="11"/>
        <color rgb="FF1F497D"/>
        <rFont val="Calibri"/>
        <family val="2"/>
        <scheme val="minor"/>
      </rPr>
      <t xml:space="preserve"> Sitten totesin, että minulla on ollut viime vuonna pieni parametrivirhe kausisopimusten kohdalla, ja oikea kokonaislkm po.1023 kpl, ei siis 896.</t>
    </r>
  </si>
  <si>
    <r>
      <t>Tai riippuu siis siitä, mitä kaikkea halutaan laskea kuuluvaksi kausisopimuksiin.</t>
    </r>
    <r>
      <rPr>
        <b/>
        <sz val="9"/>
        <color theme="1"/>
        <rFont val="Verdana"/>
        <family val="2"/>
      </rPr>
      <t>”</t>
    </r>
  </si>
  <si>
    <t>1.1 HSY:n asiakaskiinteistöiltä kuljetettu jäte</t>
  </si>
  <si>
    <t>Yksikkö:tonnia</t>
  </si>
  <si>
    <t>sekajäte</t>
  </si>
  <si>
    <t>sako- ja umpikaivoliete*</t>
  </si>
  <si>
    <t>biojäte</t>
  </si>
  <si>
    <t>kartonki</t>
  </si>
  <si>
    <t>lasi</t>
  </si>
  <si>
    <t>sairaalasekajäte</t>
  </si>
  <si>
    <t>muovipakkaukset</t>
  </si>
  <si>
    <t>metalli</t>
  </si>
  <si>
    <t>muut</t>
  </si>
  <si>
    <t>välppäjäte</t>
  </si>
  <si>
    <t>pahvi</t>
  </si>
  <si>
    <t>makki ja sairaalan biologinen jäte</t>
  </si>
  <si>
    <t>energiajäte**</t>
  </si>
  <si>
    <t>Yht.</t>
  </si>
  <si>
    <t>*Sako- ja umpikaivolietteen määrät ovat laskennallisia. Sako- ja umpikaivolietteen keräys on aloitettu 1.4.2016.  </t>
  </si>
  <si>
    <t>**Energiajätteen keräys on lopetettu ja aloitettu muovinkeräys kiinteistöillä 21.3.2016. Syyskuussa 2017 alkoi muovipakkausten keräyksen laajennus</t>
  </si>
  <si>
    <t>1.2 Kuljetussopimukset kunnittain</t>
  </si>
  <si>
    <t>Yksikkö:kpl</t>
  </si>
  <si>
    <t>1.3 Yhteissopimuksella kuljetukseen liittyneet vuonna 2019</t>
  </si>
  <si>
    <t>kimpan isännät</t>
  </si>
  <si>
    <t>kimppaan liittyneet</t>
  </si>
  <si>
    <t>1.4 Tyhjennykset jätelajeittain</t>
  </si>
  <si>
    <t>monilokerokeräys**</t>
  </si>
  <si>
    <t>pahvi***</t>
  </si>
  <si>
    <t>muut****</t>
  </si>
  <si>
    <t>energiajäte*****</t>
  </si>
  <si>
    <t>*Sako- ja umpikaivolietteen keräys on aloitettu 1.4.2016. </t>
  </si>
  <si>
    <t>** Monilokerokeräys alkoi toukokuussa 2019.</t>
  </si>
  <si>
    <t xml:space="preserve">***Pahveja ei ole kerätty erikseen enää 1.4.2019 alkaen. Siitä eteenpäin pahvi on kerätty yhdessä kartongin kanssa. </t>
  </si>
  <si>
    <t>****Kohta muut koostuvat näistä: makki, biologinen jäte, muu erityisjäte, sairaalasekajäte ja välppäjäte.</t>
  </si>
  <si>
    <t xml:space="preserve">*****Energiajätteen keräys on lopetettu ja aloitettu muovinkeräys kiinteistöillä 21.3.2016. Syyskuussa 2017 alkoi muovipakkausten keräyksen laajennus. </t>
  </si>
  <si>
    <t>1.5 Kiinteistöiltä kerätyn irtojätteen määrä</t>
  </si>
  <si>
    <t>yksikkö:m3</t>
  </si>
  <si>
    <t>Irtojätteen määrä</t>
  </si>
  <si>
    <t>Irtojäte on jätettä, joka on sijoitettu astian ulkopuolelle.</t>
  </si>
  <si>
    <t>1.6 Kiinteistöltä kerätty irtojäte vuonna 2019</t>
  </si>
  <si>
    <t>Yksikkö:m3</t>
  </si>
  <si>
    <t>Irtojäte</t>
  </si>
  <si>
    <t>muovi</t>
  </si>
  <si>
    <t>risut</t>
  </si>
  <si>
    <t>1.7 Urakoitsijaosuudet vuonna 2019</t>
  </si>
  <si>
    <t>Yksikkö:%</t>
  </si>
  <si>
    <t xml:space="preserve">Lassila &amp; Tikanoja Oyj        </t>
  </si>
  <si>
    <t xml:space="preserve">Remeo Oy                      </t>
  </si>
  <si>
    <t xml:space="preserve">Urbaser Oy                    </t>
  </si>
  <si>
    <t xml:space="preserve">Tapiolan Lämpö Oy            </t>
  </si>
  <si>
    <t xml:space="preserve">Sihvari Oy                    </t>
  </si>
  <si>
    <t xml:space="preserve">Kuljetusliike Piharatamo Oy  </t>
  </si>
  <si>
    <t xml:space="preserve">Grönfors Training Oy         </t>
  </si>
  <si>
    <t xml:space="preserve">Tumik Oy                      </t>
  </si>
  <si>
    <t xml:space="preserve">Eerola Oy                    </t>
  </si>
  <si>
    <t>L&amp;T Liete</t>
  </si>
  <si>
    <t xml:space="preserve">Espoon KTK Oy                </t>
  </si>
  <si>
    <t xml:space="preserve">Espoon Maansiirtopalvelu Oy     </t>
  </si>
  <si>
    <t>2.1 Asiakaskäynnit Sortti-asemilla</t>
  </si>
  <si>
    <t>maksulliset</t>
  </si>
  <si>
    <t>ilmaiset</t>
  </si>
  <si>
    <t>2.2 Asiakaskäynnit Sortti-asemilla asemittain</t>
  </si>
  <si>
    <t>Kivikko</t>
  </si>
  <si>
    <t>Konala</t>
  </si>
  <si>
    <t>Ruskeasanta</t>
  </si>
  <si>
    <t>Jorvas</t>
  </si>
  <si>
    <t>Ämmässuo</t>
  </si>
  <si>
    <t>2.2.1 Asiakaskäynnit Sortti-asemilla asemittain lukuina</t>
  </si>
  <si>
    <t>Asiakaskäynnit Kivikon Sortti-asemalla</t>
  </si>
  <si>
    <t>Asiakaskäynnit Konalan Sortti-asemalla</t>
  </si>
  <si>
    <t>Asiakaskäynnit Jorvaksen Sortti-asemalla</t>
  </si>
  <si>
    <t>Asiakaskäynnit Ruskeasannan Sortti-asemalla*</t>
  </si>
  <si>
    <t>*Ruskeasannan Sortti avattiin syyskuussa 2015.</t>
  </si>
  <si>
    <t>2.3 Sortti-asemilla vastaanotetut jätejakeet</t>
  </si>
  <si>
    <t>pinnoitettu puu</t>
  </si>
  <si>
    <t>puutarhajäte</t>
  </si>
  <si>
    <t>risujäte</t>
  </si>
  <si>
    <t>sähkö- ja elektroniikkaromu*</t>
  </si>
  <si>
    <t>puhdas puu</t>
  </si>
  <si>
    <t>kipsi</t>
  </si>
  <si>
    <t>kyllästetty puu*</t>
  </si>
  <si>
    <t>vaaralliset jätteet*</t>
  </si>
  <si>
    <t>*Vuositilastoon 2019 on korjattu kyllästetyn puun, sähkö- ja elektroniikkaromun ja vaarallisten jätteiden lukuja vuosilta 2015 ja 2016.</t>
  </si>
  <si>
    <t>2.4 Eri Sortti-asemilla vastaanotetut jätejakeet vuonna 2019</t>
  </si>
  <si>
    <t>Kaikki</t>
  </si>
  <si>
    <t>sähkö- ja elektroniikkaromu</t>
  </si>
  <si>
    <t>kyllästetty puu</t>
  </si>
  <si>
    <t>vaaralliset jätteet</t>
  </si>
  <si>
    <t>2.5 Sortti-asemilla vastaanotettu sekajäte jaoteltuna hyödyntämisen mukaan</t>
  </si>
  <si>
    <t>polttoon menevä jäte</t>
  </si>
  <si>
    <t>kiviaines</t>
  </si>
  <si>
    <t>palamaton jäte (materiaalihyötykäyttöön päätynyt osuus)</t>
  </si>
  <si>
    <t>palamaton jäte (energiahyötykäyttöön päätynyt osuus)</t>
  </si>
  <si>
    <t>Palamaton jäte eritellään seulomalla kiviainekseksi, metalliksi sekä polttoon kelpaavaksi jätteeksi Ämmässuon jätteenkäsittelykeskuksessa.</t>
  </si>
  <si>
    <t xml:space="preserve">2.6 Aluepalvelut-yksikön vastaanottama vaarallinen jäte </t>
  </si>
  <si>
    <t>vaarallinen jäte</t>
  </si>
  <si>
    <t>kylmälaitteet</t>
  </si>
  <si>
    <t>tv:t ja monitorit</t>
  </si>
  <si>
    <t>Vuositilastoon 2019 on korjattu vuoden 2017 kylmälaitteiden ja tv:t ja monitorit lukuja.</t>
  </si>
  <si>
    <t>2.7 Kotitalouksista vastaanotetut vaaralliset jätteet</t>
  </si>
  <si>
    <t>kotitalouksista vastaanotetut vaaralliset jätteet</t>
  </si>
  <si>
    <t>2.8 Kotitalouksien vaarallisten jätteiden keräyspisteet</t>
  </si>
  <si>
    <t xml:space="preserve">kotitalouksien vaarallisten jätteiden keräyspisteet </t>
  </si>
  <si>
    <t>2.9 Kiertävien keräysautojen vastaanottama jätemäärä</t>
  </si>
  <si>
    <t xml:space="preserve">metalli </t>
  </si>
  <si>
    <t>3.1 Ämmässuolla vastaanotetut jätemäärät käsittelyn/vastaanottopaikan mukaan</t>
  </si>
  <si>
    <t>Kompostointi</t>
  </si>
  <si>
    <t>Jätevoimalan kuonan käsittely ennen hyödyntämistä</t>
  </si>
  <si>
    <t>Maiden ja betonin käsittely ennen hyödyntämistä</t>
  </si>
  <si>
    <t>Ympäristörakenteisiin sijoitetut maat*</t>
  </si>
  <si>
    <t>Välivarastointi</t>
  </si>
  <si>
    <t>Jalostustoiminta</t>
  </si>
  <si>
    <t xml:space="preserve">Vanha kaatopaikka, rakenteet </t>
  </si>
  <si>
    <t>Pilaantuneiden maiden käsittely ennen hyödyntämistä</t>
  </si>
  <si>
    <t>Vaarallisen jätteen kaatopaikka</t>
  </si>
  <si>
    <t>Kaatopaikan rakenteet</t>
  </si>
  <si>
    <t>Kaatopaikan loppusijoitus</t>
  </si>
  <si>
    <t>Kiviainespohjaisten lietteiden selkeytysallas</t>
  </si>
  <si>
    <t>*Vuositilastossa 2019 kompostoinnin luvuista on poistettu takautuvasti hake, koska se tilataan muualta, eikä ole ns. jätettä.</t>
  </si>
  <si>
    <t>3.2 Ämmässuolla vastaanotettu loppusijoitettava jäte</t>
  </si>
  <si>
    <t>rakennus- ja purkujäte</t>
  </si>
  <si>
    <t>asbestia sisältävä jäte</t>
  </si>
  <si>
    <t>rakennuskiviaines</t>
  </si>
  <si>
    <t>pilaantuneet maat ja jäte</t>
  </si>
  <si>
    <t>maa ja jäte</t>
  </si>
  <si>
    <t>voimalaitoksen rikinpoistojäte</t>
  </si>
  <si>
    <t>tuhka</t>
  </si>
  <si>
    <t>sekajäte kaupasta ja teollisuudesta</t>
  </si>
  <si>
    <t>lasi, värillinen</t>
  </si>
  <si>
    <t>rejekti</t>
  </si>
  <si>
    <t>hiekanerotuskaivosakka</t>
  </si>
  <si>
    <t>muu viemärijäte</t>
  </si>
  <si>
    <t>betoni</t>
  </si>
  <si>
    <t>katujen puhdistusjäte</t>
  </si>
  <si>
    <t>3.3 Ämmässuon vaarallisen jätteen kaatopaikalle stabiloitu jäte</t>
  </si>
  <si>
    <t>sidosaine</t>
  </si>
  <si>
    <t>3.4 Ämmässuon biojätteenkäsittelylaitoksille vastaanotettu jäte</t>
  </si>
  <si>
    <t>kompostointilaitos*</t>
  </si>
  <si>
    <t>viherjätekompostointi**</t>
  </si>
  <si>
    <t>vanha kompostointilaitos</t>
  </si>
  <si>
    <t xml:space="preserve">*Vuositilastossa 2019 kompostointilaitoksen luvuista on poistettu takautuvasti hake, koska se tilataan muualta, eikä ole ns. jätettä. </t>
  </si>
  <si>
    <t>**viherjätekompostointi = sisältää tukiaineet ja kentälle ajetut jätteet</t>
  </si>
  <si>
    <t>Vuositilastossa 2019 tilastointia (mm. termit) on muutettu.</t>
  </si>
  <si>
    <t>3.5 Ämmässuolla vastaanotettu jalostettava jäte</t>
  </si>
  <si>
    <t>kuona</t>
  </si>
  <si>
    <t>lajiteltava jäte</t>
  </si>
  <si>
    <t>betoni yli 150 mm</t>
  </si>
  <si>
    <t>asfaltti</t>
  </si>
  <si>
    <t>nestemäinen kiviainesjäte</t>
  </si>
  <si>
    <t>betoni alle 150 mm</t>
  </si>
  <si>
    <t>tiilet</t>
  </si>
  <si>
    <t xml:space="preserve">Vuositilastossa 2019 tilastosta on poistettu puu ja kannot, koska luvut ovat jo taulukossa 3.4. </t>
  </si>
  <si>
    <t>3.6 Ämmässuolla vastaanotetut pilaantuneet maat</t>
  </si>
  <si>
    <t>käsittelyä edellyttäneet (T)</t>
  </si>
  <si>
    <t>sellaisenaan hyödynnettävät (KP) (T)</t>
  </si>
  <si>
    <t>sellaisenaan hyödynnettävät (VKP) (T)</t>
  </si>
  <si>
    <t>käsittelyä edellyttäneet (V)</t>
  </si>
  <si>
    <t>KP = kaatopaikka</t>
  </si>
  <si>
    <t>VKP = vanha kaatopaikka</t>
  </si>
  <si>
    <t>T = tavanomaiseksi jätteeksi luokiteltava</t>
  </si>
  <si>
    <t>V = vaaralliseksi jätteeksi luokiteltava</t>
  </si>
  <si>
    <t>3.7 Ämmässuolla varastoitu jäte</t>
  </si>
  <si>
    <t>muu hyödynnettävä jäte*</t>
  </si>
  <si>
    <t>rakennusjäte</t>
  </si>
  <si>
    <t>*muu hyödynnettävä jäte = lasi, metalli, kyllästetty puu ja pinnoitettu puu</t>
  </si>
  <si>
    <t>Vuositilastoon 2019 on korjattu sekajätteen lukuja vuosilta 2017 ja 2018.</t>
  </si>
  <si>
    <t>3.8 Ämmässuolla Ekomo-yhteistyössä vastaanotetut massat</t>
  </si>
  <si>
    <t>pahvi, puu, energia- ja rakennusjäte</t>
  </si>
  <si>
    <t>puru+lanta</t>
  </si>
  <si>
    <t>kierrätyspolttoaine*</t>
  </si>
  <si>
    <t>louhe</t>
  </si>
  <si>
    <t>kierrätyspuu*</t>
  </si>
  <si>
    <t>kattohuopa</t>
  </si>
  <si>
    <t>rakennuskipsi</t>
  </si>
  <si>
    <t>*uusina jätejakeina kierrätyspolttoaine ja kierrätyspuu</t>
  </si>
  <si>
    <t>Vuositilastoon 2019 on korjattu vuoden 2015 summa.</t>
  </si>
  <si>
    <t xml:space="preserve">4.1 Jätevoimalan suoritteet </t>
  </si>
  <si>
    <t xml:space="preserve">kiinteistöjäte </t>
  </si>
  <si>
    <t>Uudenmaan Woima Oy</t>
  </si>
  <si>
    <t>välivarastoidut jätteet</t>
  </si>
  <si>
    <t>Sortti-asemien sekajäte</t>
  </si>
  <si>
    <t>biojätteen rejekti</t>
  </si>
  <si>
    <t xml:space="preserve">sekalaiset kuormat </t>
  </si>
  <si>
    <t>sairaalajäte</t>
  </si>
  <si>
    <t>jätevesipuhdistamoiden välpe</t>
  </si>
  <si>
    <t>kierrätykseen kelpaamaton muovi</t>
  </si>
  <si>
    <t>Kaikki yht.</t>
  </si>
  <si>
    <t>4.2 Energiantuotantoon toimitettu puumurske</t>
  </si>
  <si>
    <t>Yksikkö:MWh</t>
  </si>
  <si>
    <t>2017</t>
  </si>
  <si>
    <t>marras</t>
  </si>
  <si>
    <t>joulu</t>
  </si>
  <si>
    <t>Energiantuotantoon toimitettu puumurske</t>
  </si>
  <si>
    <t>5.1 Seutulan suljettu kaatopaikka kerätty kaatopaikkakaasu</t>
  </si>
  <si>
    <t>yksikkö:milj. nm3 (CH4 50%)</t>
  </si>
  <si>
    <t>kerätty kaatopaikkakaasu</t>
  </si>
  <si>
    <t>5.2 Ämmässuon kaatopaikka kerätty/hyödynnetty kaatopaikkakaasu</t>
  </si>
  <si>
    <t>hyödynnetty kaatopaikkakaasu</t>
  </si>
  <si>
    <t>Vuositilastoon 2019 on korjattu vuosien 2016 ja 2018 lukuja.</t>
  </si>
  <si>
    <t>5.3 Ämmässuon biokaasulaitoksella tuotettu/hyödynnetty biokaasu</t>
  </si>
  <si>
    <t>tuotettu biokaasu</t>
  </si>
  <si>
    <t>hyödynnetty biokaasu</t>
  </si>
  <si>
    <t>5.4 Ämmässuon sähkön tuotanto</t>
  </si>
  <si>
    <t>yksikkö:MWh</t>
  </si>
  <si>
    <t>2019</t>
  </si>
  <si>
    <t>tuotettu</t>
  </si>
  <si>
    <t>ostettu</t>
  </si>
  <si>
    <t>myyty</t>
  </si>
  <si>
    <t>oma kulutus</t>
  </si>
  <si>
    <t>1.5 Astiatyhjennykset jätelajeittain 2014</t>
  </si>
  <si>
    <t>Hintakomponetti</t>
  </si>
  <si>
    <t>JätelajiKoodi</t>
  </si>
  <si>
    <t>Jätelaji</t>
  </si>
  <si>
    <t>Kuljetettu määrä</t>
  </si>
  <si>
    <t>astian tyhjennys</t>
  </si>
  <si>
    <t>10</t>
  </si>
  <si>
    <t>Sekajäte (sop.)</t>
  </si>
  <si>
    <t>11</t>
  </si>
  <si>
    <t>Sekajäte</t>
  </si>
  <si>
    <t>16</t>
  </si>
  <si>
    <t>Energiajäte</t>
  </si>
  <si>
    <t>20</t>
  </si>
  <si>
    <t>Sairaalasekajäte</t>
  </si>
  <si>
    <t>21</t>
  </si>
  <si>
    <t>Makki</t>
  </si>
  <si>
    <t>26</t>
  </si>
  <si>
    <t>Biologinen jäte</t>
  </si>
  <si>
    <t>29</t>
  </si>
  <si>
    <t>Muu erityisjäte</t>
  </si>
  <si>
    <t>34</t>
  </si>
  <si>
    <t>Välppäjäte</t>
  </si>
  <si>
    <t>82</t>
  </si>
  <si>
    <t>Pahvi</t>
  </si>
  <si>
    <t>83</t>
  </si>
  <si>
    <t>Lasi, kirkas</t>
  </si>
  <si>
    <t>85</t>
  </si>
  <si>
    <t>Metalli</t>
  </si>
  <si>
    <t>88</t>
  </si>
  <si>
    <t>Biojäte</t>
  </si>
  <si>
    <t>tyhjennys</t>
  </si>
  <si>
    <t>Summa:</t>
  </si>
  <si>
    <t>Vuosi</t>
  </si>
  <si>
    <t>Jatelaji</t>
  </si>
  <si>
    <t>Teksti</t>
  </si>
  <si>
    <t>Tyhjennykset</t>
  </si>
  <si>
    <t>2013</t>
  </si>
  <si>
    <t>SEKAJÄTE</t>
  </si>
  <si>
    <t>ENERGIAJAE</t>
  </si>
  <si>
    <t>BIOJÄTE</t>
  </si>
  <si>
    <t>LANTA</t>
  </si>
  <si>
    <t>23</t>
  </si>
  <si>
    <t>BIOLOGINEN JÄTE</t>
  </si>
  <si>
    <t>MUUT</t>
  </si>
  <si>
    <t>MUU ERITYISJÄTE</t>
  </si>
  <si>
    <t>PAHVI</t>
  </si>
  <si>
    <t>LASI</t>
  </si>
  <si>
    <t>METALLI</t>
  </si>
  <si>
    <t>95</t>
  </si>
  <si>
    <t>KERÄYSVÄL. PESU</t>
  </si>
  <si>
    <t>2014</t>
  </si>
  <si>
    <t>YLEINEN YHDYSKUNTAJÄTE</t>
  </si>
  <si>
    <t>ERITYISYHDYSK.JÄTE</t>
  </si>
  <si>
    <t>YLEINEN YHDYSKUNTAJÄTE ja ERITYISYHDYSK.JÄTE ja VÄLPPÄJÄTE otetaanko mukaan "muut" summaan? Tässä ei ole otettu</t>
  </si>
  <si>
    <t>VÄLPPÄJÄTE</t>
  </si>
  <si>
    <t>Muut ilman lasia ja metallia:</t>
  </si>
  <si>
    <t>Sekajätetyhjennykset astialajeittain 2014</t>
  </si>
  <si>
    <t>Astialaji koodi</t>
  </si>
  <si>
    <t>Astialaji</t>
  </si>
  <si>
    <t>Mittarit.Kuljetettu määrä</t>
  </si>
  <si>
    <t>3600</t>
  </si>
  <si>
    <t>600 l</t>
  </si>
  <si>
    <t>3610</t>
  </si>
  <si>
    <t>3630</t>
  </si>
  <si>
    <t>600 l lukollinen</t>
  </si>
  <si>
    <t>3650</t>
  </si>
  <si>
    <t>600 l tiivistävä astia</t>
  </si>
  <si>
    <t>3700</t>
  </si>
  <si>
    <t>660 l</t>
  </si>
  <si>
    <t>3710</t>
  </si>
  <si>
    <t>3730</t>
  </si>
  <si>
    <t>660 l lukollinen</t>
  </si>
  <si>
    <t>3750</t>
  </si>
  <si>
    <t>660 l tiivistävä astia</t>
  </si>
  <si>
    <t>3302</t>
  </si>
  <si>
    <t>300 l</t>
  </si>
  <si>
    <t>3304</t>
  </si>
  <si>
    <t>3332</t>
  </si>
  <si>
    <t>300 l lukollinen</t>
  </si>
  <si>
    <t>3350</t>
  </si>
  <si>
    <t>300 l tiivistävä astia</t>
  </si>
  <si>
    <t>3202</t>
  </si>
  <si>
    <t>240 l</t>
  </si>
  <si>
    <t>3232</t>
  </si>
  <si>
    <t>240 l lukollinen</t>
  </si>
  <si>
    <t>12</t>
  </si>
  <si>
    <t>0,1 m3 jätesäkkiteline</t>
  </si>
  <si>
    <t>3102</t>
  </si>
  <si>
    <t>140 l</t>
  </si>
  <si>
    <t>3132</t>
  </si>
  <si>
    <t>140 l lukollinen</t>
  </si>
  <si>
    <t>0115</t>
  </si>
  <si>
    <t>säkitetty jäte</t>
  </si>
  <si>
    <t>3810</t>
  </si>
  <si>
    <t>800 l</t>
  </si>
  <si>
    <t>52</t>
  </si>
  <si>
    <t>6-8 m3 tiivistävä säiliö</t>
  </si>
  <si>
    <t>53</t>
  </si>
  <si>
    <t>12 m3 tiivistävä säiliö</t>
  </si>
  <si>
    <t>54</t>
  </si>
  <si>
    <t>18 m3 tiivistävä säiliö</t>
  </si>
  <si>
    <t>55</t>
  </si>
  <si>
    <t>24 m3 tiivistävä säiliö</t>
  </si>
  <si>
    <t>61</t>
  </si>
  <si>
    <t>2 m3 etukontti</t>
  </si>
  <si>
    <t>62</t>
  </si>
  <si>
    <t>4 m3 etukontti</t>
  </si>
  <si>
    <t>63</t>
  </si>
  <si>
    <t>6 m3 etukontti</t>
  </si>
  <si>
    <t>64</t>
  </si>
  <si>
    <t>8 m3 etukontti</t>
  </si>
  <si>
    <t>8202</t>
  </si>
  <si>
    <t xml:space="preserve"> </t>
  </si>
  <si>
    <t>8310</t>
  </si>
  <si>
    <t>3 m3 syväsäiliö_x000D_</t>
  </si>
  <si>
    <t>8401</t>
  </si>
  <si>
    <t>8402</t>
  </si>
  <si>
    <t>8410</t>
  </si>
  <si>
    <t>4 m3 syväsäiliö_x000D_</t>
  </si>
  <si>
    <t>8502</t>
  </si>
  <si>
    <t>5 m3 syväsäiliö</t>
  </si>
  <si>
    <t>8601</t>
  </si>
  <si>
    <t>8602</t>
  </si>
  <si>
    <t>8801</t>
  </si>
  <si>
    <t xml:space="preserve">53  </t>
  </si>
  <si>
    <t xml:space="preserve">55  </t>
  </si>
  <si>
    <t xml:space="preserve">12  </t>
  </si>
  <si>
    <t>lasketaanko alla olevat "muut" summaan?</t>
  </si>
  <si>
    <t xml:space="preserve">52  </t>
  </si>
  <si>
    <r>
      <t>1.6 Sekajätetyhjennykset astialajeittain.xlsx</t>
    </r>
    <r>
      <rPr>
        <sz val="9"/>
        <color theme="1"/>
        <rFont val="Verdana"/>
        <family val="2"/>
      </rPr>
      <t xml:space="preserve"> (tässä kaksi välilehteä mistä voi katsella mitä haluaa kohtaan ”muut” ottaa mukaan)</t>
    </r>
  </si>
  <si>
    <t xml:space="preserve">54  </t>
  </si>
  <si>
    <t xml:space="preserve">61  </t>
  </si>
  <si>
    <t xml:space="preserve">62  </t>
  </si>
  <si>
    <t xml:space="preserve">63  </t>
  </si>
  <si>
    <t xml:space="preserve">64  </t>
  </si>
  <si>
    <t>3 m3 syväsäiliö</t>
  </si>
  <si>
    <t>4 m3 syväsäiliö</t>
  </si>
  <si>
    <t xml:space="preserve">21  </t>
  </si>
  <si>
    <t>40 l</t>
  </si>
  <si>
    <t>1204</t>
  </si>
  <si>
    <t>100 l säkki</t>
  </si>
  <si>
    <t>4384</t>
  </si>
  <si>
    <t>12 m3 lava</t>
  </si>
  <si>
    <t>4347</t>
  </si>
  <si>
    <t>0511</t>
  </si>
  <si>
    <t>paalattu</t>
  </si>
  <si>
    <t xml:space="preserve">79  </t>
  </si>
  <si>
    <t>rullakko</t>
  </si>
  <si>
    <t>8082</t>
  </si>
  <si>
    <t>8132</t>
  </si>
  <si>
    <t>8133</t>
  </si>
  <si>
    <t>8302</t>
  </si>
  <si>
    <t xml:space="preserve">13  </t>
  </si>
  <si>
    <t>0,2 m3 jätesäkkiteline</t>
  </si>
  <si>
    <t>3172</t>
  </si>
  <si>
    <t>140 l laitosbioastia</t>
  </si>
  <si>
    <t>3272</t>
  </si>
  <si>
    <t>240 l laitosbioastia</t>
  </si>
  <si>
    <t>4147</t>
  </si>
  <si>
    <t>4 m3 lava</t>
  </si>
  <si>
    <t>4281</t>
  </si>
  <si>
    <t>8 m3 lava</t>
  </si>
  <si>
    <t>8088</t>
  </si>
  <si>
    <t>800 l syväsäiliö</t>
  </si>
  <si>
    <t>4000</t>
  </si>
  <si>
    <t>lavan pesu/siirto</t>
  </si>
  <si>
    <t>m3</t>
  </si>
  <si>
    <t>84</t>
  </si>
  <si>
    <t>PUU</t>
  </si>
  <si>
    <t>3.10 Ämmässuolla vastaanotettu maa-aines</t>
  </si>
  <si>
    <t>pilaantuneet maat</t>
  </si>
  <si>
    <t>sellaisenaan hyödynnettävät</t>
  </si>
  <si>
    <t xml:space="preserve">käsittelyä edellyttävät </t>
  </si>
  <si>
    <t>hyödynnettävä maa-aines</t>
  </si>
  <si>
    <t>lietehumus*</t>
  </si>
  <si>
    <t>*Kirjattu ennen vuotta 2007 maa-aineksiin</t>
  </si>
  <si>
    <t>Vuonna 2015 muutettu maa-ainesten otsikointia.</t>
  </si>
  <si>
    <t>sellaisenaan hyödynnettävät (ent.pilaantuneet maat)</t>
  </si>
  <si>
    <t>nestemäinen kiviainesjäte (sij.p vesiallas)</t>
  </si>
  <si>
    <t>tavanomaiseksi jätteeksi luokiteltavat</t>
  </si>
  <si>
    <t>vaaralliseksi jätteeksi luokiteltavat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</si>
</sst>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0;\(0\)"/>
    <numFmt numFmtId="166" formatCode="#,##0.00_ ;\-#,##0.00\ "/>
    <numFmt numFmtId="167" formatCode="0.0"/>
  </numFmts>
  <fonts count="4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u/>
      <sz val="16"/>
      <color rgb="FF333333"/>
      <name val="Arial"/>
      <family val="2"/>
    </font>
    <font>
      <b/>
      <sz val="9"/>
      <color rgb="FFFFFFFF"/>
      <name val="Arial"/>
      <family val="2"/>
    </font>
    <font>
      <b/>
      <sz val="9"/>
      <color rgb="FF333333"/>
      <name val="Arial"/>
      <family val="2"/>
    </font>
    <font>
      <b/>
      <sz val="10"/>
      <color indexed="9"/>
      <name val="Arial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1"/>
      <color rgb="FF1F497D"/>
      <name val="Calibri"/>
      <family val="2"/>
      <scheme val="minor"/>
    </font>
    <font>
      <b/>
      <sz val="12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"/>
    </font>
    <font>
      <sz val="10"/>
      <name val="Arial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0"/>
      <color theme="1"/>
      <name val="Arial"/>
      <family val="2"/>
    </font>
    <font>
      <vertAlign val="superscript"/>
      <sz val="9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color theme="3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indexed="10"/>
        <bgColor indexed="11"/>
      </patternFill>
    </fill>
    <fill>
      <patternFill patternType="lightGray">
        <fgColor indexed="12"/>
      </patternFill>
    </fill>
    <fill>
      <patternFill patternType="lightGray">
        <fgColor indexed="12"/>
        <bgColor rgb="FF92D05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2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rgb="FFEBEBEB"/>
      </right>
      <top style="thin">
        <color rgb="FFCAC9D9"/>
      </top>
      <bottom style="thin">
        <color rgb="FFEBEBEB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4">
    <xf numFmtId="0" fontId="0" fillId="0" borderId="0"/>
    <xf numFmtId="0" fontId="1" fillId="0" borderId="0"/>
    <xf numFmtId="0" fontId="4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3" fillId="0" borderId="0"/>
    <xf numFmtId="0" fontId="5" fillId="0" borderId="0"/>
    <xf numFmtId="0" fontId="26" fillId="0" borderId="0"/>
    <xf numFmtId="166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3" fillId="0" borderId="0"/>
    <xf numFmtId="164" fontId="23" fillId="0" borderId="0" applyFont="0" applyFill="0" applyBorder="0" applyAlignment="0" applyProtection="0"/>
    <xf numFmtId="0" fontId="28" fillId="0" borderId="0"/>
    <xf numFmtId="0" fontId="29" fillId="0" borderId="0"/>
    <xf numFmtId="0" fontId="30" fillId="0" borderId="0"/>
    <xf numFmtId="0" fontId="31" fillId="0" borderId="0"/>
    <xf numFmtId="0" fontId="32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4" fillId="0" borderId="0"/>
    <xf numFmtId="0" fontId="34" fillId="0" borderId="0" applyNumberFormat="0" applyFill="0" applyBorder="0" applyAlignment="0" applyProtection="0"/>
  </cellStyleXfs>
  <cellXfs count="286">
    <xf numFmtId="0" fontId="0" fillId="0" borderId="0" xfId="0"/>
    <xf numFmtId="0" fontId="6" fillId="0" borderId="0" xfId="0" applyFont="1"/>
    <xf numFmtId="0" fontId="8" fillId="0" borderId="0" xfId="0" applyFont="1"/>
    <xf numFmtId="3" fontId="2" fillId="0" borderId="0" xfId="0" applyNumberFormat="1" applyFont="1"/>
    <xf numFmtId="0" fontId="2" fillId="0" borderId="0" xfId="0" applyFont="1"/>
    <xf numFmtId="0" fontId="6" fillId="0" borderId="0" xfId="0" applyFont="1" applyAlignment="1">
      <alignment horizontal="left"/>
    </xf>
    <xf numFmtId="3" fontId="3" fillId="0" borderId="0" xfId="0" applyNumberFormat="1" applyFont="1"/>
    <xf numFmtId="0" fontId="14" fillId="3" borderId="0" xfId="8" applyFont="1" applyFill="1" applyAlignment="1">
      <alignment horizontal="left"/>
    </xf>
    <xf numFmtId="49" fontId="14" fillId="5" borderId="2" xfId="8" applyNumberFormat="1" applyFont="1" applyFill="1" applyBorder="1" applyAlignment="1">
      <alignment horizontal="left"/>
    </xf>
    <xf numFmtId="1" fontId="14" fillId="5" borderId="2" xfId="8" applyNumberFormat="1" applyFont="1" applyFill="1" applyBorder="1" applyAlignment="1">
      <alignment horizontal="right"/>
    </xf>
    <xf numFmtId="49" fontId="14" fillId="3" borderId="2" xfId="8" applyNumberFormat="1" applyFont="1" applyFill="1" applyBorder="1" applyAlignment="1">
      <alignment horizontal="left"/>
    </xf>
    <xf numFmtId="1" fontId="14" fillId="3" borderId="2" xfId="8" applyNumberFormat="1" applyFont="1" applyFill="1" applyBorder="1" applyAlignment="1">
      <alignment horizontal="right"/>
    </xf>
    <xf numFmtId="49" fontId="17" fillId="3" borderId="3" xfId="8" applyNumberFormat="1" applyFont="1" applyFill="1" applyBorder="1" applyAlignment="1">
      <alignment horizontal="left"/>
    </xf>
    <xf numFmtId="3" fontId="17" fillId="3" borderId="3" xfId="8" applyNumberFormat="1" applyFont="1" applyFill="1" applyBorder="1" applyAlignment="1">
      <alignment horizontal="right"/>
    </xf>
    <xf numFmtId="0" fontId="13" fillId="0" borderId="0" xfId="8"/>
    <xf numFmtId="165" fontId="14" fillId="3" borderId="2" xfId="8" applyNumberFormat="1" applyFont="1" applyFill="1" applyBorder="1" applyAlignment="1">
      <alignment horizontal="right"/>
    </xf>
    <xf numFmtId="49" fontId="14" fillId="5" borderId="2" xfId="8" applyNumberFormat="1" applyFont="1" applyFill="1" applyBorder="1" applyAlignment="1">
      <alignment horizontal="left" vertical="center"/>
    </xf>
    <xf numFmtId="49" fontId="14" fillId="3" borderId="2" xfId="8" applyNumberFormat="1" applyFont="1" applyFill="1" applyBorder="1" applyAlignment="1">
      <alignment horizontal="left" vertical="center"/>
    </xf>
    <xf numFmtId="49" fontId="17" fillId="3" borderId="0" xfId="8" applyNumberFormat="1" applyFont="1" applyFill="1" applyAlignment="1">
      <alignment horizontal="left"/>
    </xf>
    <xf numFmtId="49" fontId="17" fillId="3" borderId="3" xfId="8" applyNumberFormat="1" applyFont="1" applyFill="1" applyBorder="1" applyAlignment="1">
      <alignment horizontal="left" vertical="center"/>
    </xf>
    <xf numFmtId="0" fontId="17" fillId="3" borderId="3" xfId="8" applyFont="1" applyFill="1" applyBorder="1" applyAlignment="1">
      <alignment horizontal="right"/>
    </xf>
    <xf numFmtId="0" fontId="12" fillId="0" borderId="0" xfId="3" applyFont="1"/>
    <xf numFmtId="0" fontId="12" fillId="0" borderId="0" xfId="3" applyFont="1" applyAlignment="1">
      <alignment horizontal="right"/>
    </xf>
    <xf numFmtId="0" fontId="5" fillId="0" borderId="0" xfId="3"/>
    <xf numFmtId="0" fontId="5" fillId="0" borderId="0" xfId="3" applyFont="1"/>
    <xf numFmtId="0" fontId="18" fillId="6" borderId="4" xfId="3" applyNumberFormat="1" applyFont="1" applyFill="1" applyBorder="1" applyAlignment="1">
      <alignment horizontal="left" vertical="center"/>
    </xf>
    <xf numFmtId="3" fontId="12" fillId="0" borderId="0" xfId="3" applyNumberFormat="1" applyFont="1"/>
    <xf numFmtId="0" fontId="11" fillId="0" borderId="4" xfId="3" applyNumberFormat="1" applyFont="1" applyFill="1" applyBorder="1" applyAlignment="1">
      <alignment horizontal="left" vertical="center"/>
    </xf>
    <xf numFmtId="0" fontId="11" fillId="0" borderId="0" xfId="3" applyNumberFormat="1" applyFont="1" applyFill="1" applyBorder="1" applyAlignment="1">
      <alignment horizontal="left" vertical="center"/>
    </xf>
    <xf numFmtId="0" fontId="11" fillId="0" borderId="0" xfId="3" applyFont="1" applyFill="1"/>
    <xf numFmtId="1" fontId="11" fillId="0" borderId="4" xfId="3" applyNumberFormat="1" applyFont="1" applyFill="1" applyBorder="1" applyAlignment="1">
      <alignment horizontal="right" vertical="center"/>
    </xf>
    <xf numFmtId="0" fontId="19" fillId="2" borderId="0" xfId="0" applyFont="1" applyFill="1" applyAlignment="1">
      <alignment vertical="center"/>
    </xf>
    <xf numFmtId="0" fontId="5" fillId="2" borderId="0" xfId="3" applyFill="1"/>
    <xf numFmtId="0" fontId="21" fillId="0" borderId="0" xfId="3" applyFont="1" applyAlignment="1">
      <alignment horizontal="right"/>
    </xf>
    <xf numFmtId="0" fontId="11" fillId="0" borderId="0" xfId="3" applyFont="1"/>
    <xf numFmtId="0" fontId="21" fillId="0" borderId="0" xfId="3" applyFont="1"/>
    <xf numFmtId="165" fontId="14" fillId="3" borderId="0" xfId="8" applyNumberFormat="1" applyFont="1" applyFill="1" applyAlignment="1">
      <alignment horizontal="left"/>
    </xf>
    <xf numFmtId="165" fontId="7" fillId="5" borderId="2" xfId="8" applyNumberFormat="1" applyFont="1" applyFill="1" applyBorder="1" applyAlignment="1">
      <alignment horizontal="right"/>
    </xf>
    <xf numFmtId="165" fontId="7" fillId="3" borderId="2" xfId="8" applyNumberFormat="1" applyFont="1" applyFill="1" applyBorder="1" applyAlignment="1">
      <alignment horizontal="right"/>
    </xf>
    <xf numFmtId="0" fontId="12" fillId="0" borderId="0" xfId="0" applyFont="1"/>
    <xf numFmtId="0" fontId="8" fillId="0" borderId="0" xfId="0" applyFont="1" applyAlignment="1">
      <alignment horizontal="left"/>
    </xf>
    <xf numFmtId="0" fontId="23" fillId="0" borderId="0" xfId="3" applyFont="1"/>
    <xf numFmtId="0" fontId="23" fillId="0" borderId="0" xfId="8" applyFont="1"/>
    <xf numFmtId="0" fontId="12" fillId="0" borderId="0" xfId="0" applyFont="1" applyAlignment="1">
      <alignment horizontal="right"/>
    </xf>
    <xf numFmtId="0" fontId="12" fillId="0" borderId="0" xfId="3" applyFont="1" applyAlignment="1">
      <alignment horizontal="left"/>
    </xf>
    <xf numFmtId="0" fontId="21" fillId="0" borderId="0" xfId="3" applyFont="1" applyAlignment="1">
      <alignment horizontal="left"/>
    </xf>
    <xf numFmtId="0" fontId="19" fillId="2" borderId="0" xfId="0" applyFont="1" applyFill="1" applyAlignment="1">
      <alignment horizontal="left" vertical="center"/>
    </xf>
    <xf numFmtId="0" fontId="17" fillId="3" borderId="0" xfId="8" applyFont="1" applyFill="1" applyAlignment="1">
      <alignment horizontal="left"/>
    </xf>
    <xf numFmtId="49" fontId="17" fillId="5" borderId="2" xfId="8" applyNumberFormat="1" applyFont="1" applyFill="1" applyBorder="1" applyAlignment="1">
      <alignment horizontal="left"/>
    </xf>
    <xf numFmtId="49" fontId="17" fillId="3" borderId="2" xfId="8" applyNumberFormat="1" applyFont="1" applyFill="1" applyBorder="1" applyAlignment="1">
      <alignment horizontal="left"/>
    </xf>
    <xf numFmtId="0" fontId="22" fillId="0" borderId="0" xfId="8" applyFont="1" applyAlignment="1">
      <alignment horizontal="left"/>
    </xf>
    <xf numFmtId="49" fontId="17" fillId="5" borderId="2" xfId="8" applyNumberFormat="1" applyFont="1" applyFill="1" applyBorder="1" applyAlignment="1">
      <alignment horizontal="left" vertical="center"/>
    </xf>
    <xf numFmtId="49" fontId="17" fillId="3" borderId="2" xfId="8" applyNumberFormat="1" applyFont="1" applyFill="1" applyBorder="1" applyAlignment="1">
      <alignment horizontal="left" vertical="center"/>
    </xf>
    <xf numFmtId="0" fontId="21" fillId="9" borderId="0" xfId="3" applyFont="1" applyFill="1" applyAlignment="1">
      <alignment horizontal="left"/>
    </xf>
    <xf numFmtId="0" fontId="24" fillId="2" borderId="0" xfId="0" applyFont="1" applyFill="1" applyAlignment="1">
      <alignment horizontal="left" vertical="center"/>
    </xf>
    <xf numFmtId="0" fontId="12" fillId="2" borderId="0" xfId="3" applyFont="1" applyFill="1" applyAlignment="1">
      <alignment horizontal="left"/>
    </xf>
    <xf numFmtId="0" fontId="6" fillId="0" borderId="0" xfId="0" applyFont="1" applyFill="1"/>
    <xf numFmtId="0" fontId="8" fillId="0" borderId="0" xfId="0" applyFont="1" applyAlignment="1">
      <alignment horizontal="right"/>
    </xf>
    <xf numFmtId="0" fontId="5" fillId="0" borderId="0" xfId="3" applyFont="1" applyAlignment="1">
      <alignment horizontal="right"/>
    </xf>
    <xf numFmtId="0" fontId="14" fillId="3" borderId="0" xfId="8" applyFont="1" applyFill="1" applyAlignment="1">
      <alignment horizontal="right"/>
    </xf>
    <xf numFmtId="0" fontId="18" fillId="6" borderId="4" xfId="3" applyNumberFormat="1" applyFont="1" applyFill="1" applyBorder="1" applyAlignment="1">
      <alignment horizontal="right" vertical="center"/>
    </xf>
    <xf numFmtId="0" fontId="17" fillId="3" borderId="0" xfId="8" applyFont="1" applyFill="1" applyAlignment="1">
      <alignment horizontal="right"/>
    </xf>
    <xf numFmtId="0" fontId="5" fillId="0" borderId="0" xfId="3" applyAlignment="1">
      <alignment horizontal="right"/>
    </xf>
    <xf numFmtId="165" fontId="14" fillId="10" borderId="0" xfId="8" applyNumberFormat="1" applyFont="1" applyFill="1" applyAlignment="1">
      <alignment horizontal="left"/>
    </xf>
    <xf numFmtId="0" fontId="27" fillId="0" borderId="8" xfId="10" applyFont="1" applyFill="1" applyBorder="1" applyAlignment="1" applyProtection="1">
      <alignment horizontal="left" indent="2"/>
    </xf>
    <xf numFmtId="0" fontId="25" fillId="0" borderId="9" xfId="10" applyFont="1" applyFill="1" applyBorder="1" applyAlignment="1" applyProtection="1">
      <alignment horizontal="left"/>
    </xf>
    <xf numFmtId="0" fontId="25" fillId="0" borderId="8" xfId="10" applyFont="1" applyFill="1" applyBorder="1" applyAlignment="1" applyProtection="1">
      <alignment horizontal="left"/>
    </xf>
    <xf numFmtId="0" fontId="27" fillId="0" borderId="8" xfId="10" applyFont="1" applyFill="1" applyBorder="1" applyAlignment="1">
      <alignment horizontal="left" indent="2"/>
    </xf>
    <xf numFmtId="0" fontId="8" fillId="0" borderId="0" xfId="0" applyFont="1" applyAlignment="1">
      <alignment horizontal="left" indent="1"/>
    </xf>
    <xf numFmtId="0" fontId="7" fillId="0" borderId="0" xfId="0" applyFont="1" applyFill="1"/>
    <xf numFmtId="0" fontId="8" fillId="0" borderId="0" xfId="0" applyFont="1" applyAlignment="1">
      <alignment horizontal="left" indent="2"/>
    </xf>
    <xf numFmtId="0" fontId="12" fillId="2" borderId="0" xfId="0" applyFont="1" applyFill="1"/>
    <xf numFmtId="0" fontId="12" fillId="2" borderId="0" xfId="3" applyFont="1" applyFill="1"/>
    <xf numFmtId="0" fontId="1" fillId="0" borderId="0" xfId="3" applyFont="1"/>
    <xf numFmtId="0" fontId="1" fillId="0" borderId="0" xfId="8" applyFont="1"/>
    <xf numFmtId="0" fontId="1" fillId="0" borderId="0" xfId="3" applyFont="1" applyAlignment="1">
      <alignment horizontal="right"/>
    </xf>
    <xf numFmtId="0" fontId="1" fillId="7" borderId="4" xfId="3" applyNumberFormat="1" applyFont="1" applyFill="1" applyBorder="1" applyAlignment="1">
      <alignment horizontal="left" vertical="center"/>
    </xf>
    <xf numFmtId="1" fontId="1" fillId="7" borderId="4" xfId="3" applyNumberFormat="1" applyFont="1" applyFill="1" applyBorder="1" applyAlignment="1">
      <alignment horizontal="right" vertical="center"/>
    </xf>
    <xf numFmtId="3" fontId="1" fillId="0" borderId="0" xfId="3" applyNumberFormat="1" applyFont="1"/>
    <xf numFmtId="1" fontId="1" fillId="0" borderId="0" xfId="3" applyNumberFormat="1" applyFont="1"/>
    <xf numFmtId="0" fontId="1" fillId="7" borderId="4" xfId="3" applyNumberFormat="1" applyFont="1" applyFill="1" applyBorder="1" applyAlignment="1">
      <alignment horizontal="right" vertical="center"/>
    </xf>
    <xf numFmtId="0" fontId="1" fillId="7" borderId="5" xfId="3" applyNumberFormat="1" applyFont="1" applyFill="1" applyBorder="1" applyAlignment="1">
      <alignment horizontal="left" vertical="center"/>
    </xf>
    <xf numFmtId="3" fontId="1" fillId="0" borderId="6" xfId="3" applyNumberFormat="1" applyFont="1" applyBorder="1"/>
    <xf numFmtId="0" fontId="1" fillId="8" borderId="4" xfId="3" applyNumberFormat="1" applyFont="1" applyFill="1" applyBorder="1" applyAlignment="1">
      <alignment horizontal="left" vertical="center"/>
    </xf>
    <xf numFmtId="0" fontId="1" fillId="2" borderId="0" xfId="3" applyFont="1" applyFill="1"/>
    <xf numFmtId="3" fontId="1" fillId="7" borderId="4" xfId="3" applyNumberFormat="1" applyFont="1" applyFill="1" applyBorder="1" applyAlignment="1">
      <alignment horizontal="right" vertical="center"/>
    </xf>
    <xf numFmtId="1" fontId="1" fillId="0" borderId="0" xfId="3" applyNumberFormat="1" applyFont="1" applyAlignment="1">
      <alignment horizontal="right"/>
    </xf>
    <xf numFmtId="3" fontId="1" fillId="7" borderId="7" xfId="3" applyNumberFormat="1" applyFont="1" applyFill="1" applyBorder="1" applyAlignment="1">
      <alignment horizontal="right" vertical="center"/>
    </xf>
    <xf numFmtId="0" fontId="38" fillId="0" borderId="0" xfId="0" applyFont="1" applyFill="1" applyBorder="1" applyAlignment="1">
      <alignment vertical="center"/>
    </xf>
    <xf numFmtId="0" fontId="6" fillId="0" borderId="0" xfId="0" applyFont="1" applyFill="1" applyBorder="1"/>
    <xf numFmtId="3" fontId="36" fillId="0" borderId="0" xfId="13" applyNumberFormat="1" applyFont="1" applyFill="1" applyBorder="1" applyAlignment="1">
      <alignment horizontal="left"/>
    </xf>
    <xf numFmtId="0" fontId="36" fillId="0" borderId="0" xfId="13" applyFont="1" applyFill="1" applyBorder="1"/>
    <xf numFmtId="0" fontId="0" fillId="0" borderId="0" xfId="0" applyFont="1" applyFill="1" applyBorder="1"/>
    <xf numFmtId="0" fontId="36" fillId="0" borderId="0" xfId="21" applyFont="1" applyFill="1" applyBorder="1"/>
    <xf numFmtId="3" fontId="0" fillId="0" borderId="0" xfId="0" applyNumberFormat="1" applyFont="1" applyFill="1" applyBorder="1"/>
    <xf numFmtId="3" fontId="36" fillId="0" borderId="0" xfId="0" applyNumberFormat="1" applyFont="1" applyFill="1" applyBorder="1"/>
    <xf numFmtId="0" fontId="36" fillId="0" borderId="0" xfId="0" applyFont="1" applyFill="1" applyBorder="1" applyAlignment="1">
      <alignment horizontal="right"/>
    </xf>
    <xf numFmtId="4" fontId="36" fillId="0" borderId="0" xfId="0" applyNumberFormat="1" applyFont="1" applyFill="1" applyBorder="1" applyAlignment="1">
      <alignment horizontal="right"/>
    </xf>
    <xf numFmtId="0" fontId="33" fillId="0" borderId="0" xfId="0" applyFont="1" applyFill="1" applyBorder="1"/>
    <xf numFmtId="0" fontId="0" fillId="0" borderId="0" xfId="0" applyFont="1" applyFill="1" applyBorder="1" applyAlignment="1">
      <alignment horizontal="left"/>
    </xf>
    <xf numFmtId="1" fontId="0" fillId="0" borderId="0" xfId="0" applyNumberFormat="1" applyFont="1" applyFill="1" applyBorder="1"/>
    <xf numFmtId="0" fontId="6" fillId="0" borderId="0" xfId="0" applyFont="1" applyFill="1" applyBorder="1" applyAlignment="1">
      <alignment horizontal="left" indent="1"/>
    </xf>
    <xf numFmtId="0" fontId="7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3" fontId="33" fillId="0" borderId="0" xfId="0" applyNumberFormat="1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left" indent="1"/>
    </xf>
    <xf numFmtId="0" fontId="33" fillId="0" borderId="0" xfId="0" applyFont="1" applyFill="1" applyBorder="1" applyAlignment="1">
      <alignment horizontal="left"/>
    </xf>
    <xf numFmtId="0" fontId="36" fillId="0" borderId="0" xfId="0" applyFont="1" applyFill="1" applyBorder="1"/>
    <xf numFmtId="49" fontId="0" fillId="0" borderId="0" xfId="0" applyNumberFormat="1" applyFill="1" applyBorder="1" applyAlignment="1">
      <alignment horizontal="right"/>
    </xf>
    <xf numFmtId="0" fontId="23" fillId="0" borderId="0" xfId="0" applyFont="1" applyFill="1" applyBorder="1"/>
    <xf numFmtId="0" fontId="43" fillId="0" borderId="0" xfId="16" applyFont="1" applyFill="1" applyBorder="1"/>
    <xf numFmtId="0" fontId="0" fillId="0" borderId="0" xfId="0" applyFont="1" applyFill="1" applyBorder="1" applyAlignment="1">
      <alignment horizontal="right"/>
    </xf>
    <xf numFmtId="0" fontId="41" fillId="0" borderId="0" xfId="0" applyFont="1" applyFill="1" applyBorder="1"/>
    <xf numFmtId="0" fontId="40" fillId="0" borderId="0" xfId="0" applyFont="1" applyFill="1" applyBorder="1"/>
    <xf numFmtId="0" fontId="1" fillId="0" borderId="0" xfId="0" applyFont="1" applyFill="1" applyBorder="1"/>
    <xf numFmtId="0" fontId="36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3" fontId="36" fillId="0" borderId="0" xfId="1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/>
    </xf>
    <xf numFmtId="0" fontId="36" fillId="0" borderId="0" xfId="1" applyFont="1" applyFill="1" applyBorder="1" applyAlignment="1">
      <alignment horizontal="left"/>
    </xf>
    <xf numFmtId="0" fontId="36" fillId="0" borderId="0" xfId="1" applyFont="1" applyFill="1" applyBorder="1"/>
    <xf numFmtId="0" fontId="2" fillId="0" borderId="0" xfId="1" applyFont="1" applyFill="1" applyBorder="1" applyAlignment="1">
      <alignment horizontal="left"/>
    </xf>
    <xf numFmtId="3" fontId="36" fillId="0" borderId="0" xfId="1" applyNumberFormat="1" applyFont="1" applyFill="1" applyBorder="1"/>
    <xf numFmtId="0" fontId="36" fillId="0" borderId="0" xfId="1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34" fillId="0" borderId="0" xfId="23" applyFill="1" applyBorder="1"/>
    <xf numFmtId="0" fontId="0" fillId="0" borderId="0" xfId="0" applyFill="1" applyBorder="1"/>
    <xf numFmtId="3" fontId="36" fillId="0" borderId="0" xfId="1" applyNumberFormat="1" applyFont="1" applyFill="1" applyBorder="1" applyAlignment="1">
      <alignment horizontal="right"/>
    </xf>
    <xf numFmtId="3" fontId="6" fillId="0" borderId="0" xfId="0" applyNumberFormat="1" applyFont="1"/>
    <xf numFmtId="0" fontId="0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0" fillId="0" borderId="0" xfId="0" applyFont="1"/>
    <xf numFmtId="3" fontId="8" fillId="0" borderId="0" xfId="0" applyNumberFormat="1" applyFont="1"/>
    <xf numFmtId="3" fontId="0" fillId="0" borderId="0" xfId="0" applyNumberFormat="1" applyFont="1"/>
    <xf numFmtId="3" fontId="45" fillId="0" borderId="0" xfId="0" applyNumberFormat="1" applyFont="1"/>
    <xf numFmtId="0" fontId="43" fillId="0" borderId="0" xfId="16" applyFont="1" applyFill="1" applyBorder="1" applyAlignment="1">
      <alignment horizontal="left"/>
    </xf>
    <xf numFmtId="3" fontId="36" fillId="0" borderId="0" xfId="1" applyNumberFormat="1" applyFont="1" applyFill="1" applyBorder="1" applyAlignment="1">
      <alignment vertical="top"/>
    </xf>
    <xf numFmtId="3" fontId="36" fillId="0" borderId="0" xfId="1" applyNumberFormat="1" applyFont="1" applyFill="1" applyBorder="1" applyAlignment="1"/>
    <xf numFmtId="0" fontId="13" fillId="0" borderId="0" xfId="16" applyFont="1" applyFill="1" applyBorder="1"/>
    <xf numFmtId="3" fontId="43" fillId="0" borderId="0" xfId="16" applyNumberFormat="1" applyFont="1" applyFill="1" applyBorder="1"/>
    <xf numFmtId="0" fontId="0" fillId="0" borderId="0" xfId="0" applyFont="1" applyFill="1" applyAlignment="1">
      <alignment vertical="center"/>
    </xf>
    <xf numFmtId="0" fontId="41" fillId="0" borderId="0" xfId="16" applyFont="1" applyFill="1" applyBorder="1"/>
    <xf numFmtId="0" fontId="13" fillId="0" borderId="0" xfId="16" applyFont="1" applyFill="1" applyBorder="1" applyAlignment="1">
      <alignment horizontal="left"/>
    </xf>
    <xf numFmtId="3" fontId="2" fillId="0" borderId="0" xfId="1" applyNumberFormat="1" applyFont="1" applyFill="1" applyBorder="1" applyAlignment="1"/>
    <xf numFmtId="167" fontId="13" fillId="0" borderId="0" xfId="16" applyNumberFormat="1" applyFont="1" applyFill="1" applyBorder="1"/>
    <xf numFmtId="0" fontId="0" fillId="0" borderId="0" xfId="16" applyFont="1" applyFill="1" applyBorder="1"/>
    <xf numFmtId="0" fontId="36" fillId="0" borderId="0" xfId="1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3" fontId="36" fillId="0" borderId="0" xfId="21" applyNumberFormat="1" applyFont="1" applyFill="1" applyBorder="1"/>
    <xf numFmtId="0" fontId="0" fillId="0" borderId="10" xfId="0" applyFill="1" applyBorder="1"/>
    <xf numFmtId="49" fontId="0" fillId="0" borderId="10" xfId="0" applyNumberFormat="1" applyFill="1" applyBorder="1" applyAlignment="1">
      <alignment horizontal="right"/>
    </xf>
    <xf numFmtId="3" fontId="0" fillId="0" borderId="10" xfId="0" applyNumberFormat="1" applyFill="1" applyBorder="1"/>
    <xf numFmtId="0" fontId="0" fillId="0" borderId="10" xfId="0" applyFill="1" applyBorder="1" applyAlignment="1">
      <alignment horizontal="left" indent="1"/>
    </xf>
    <xf numFmtId="16" fontId="0" fillId="0" borderId="0" xfId="0" applyNumberFormat="1" applyFont="1" applyFill="1" applyBorder="1" applyAlignment="1">
      <alignment horizontal="left"/>
    </xf>
    <xf numFmtId="0" fontId="39" fillId="0" borderId="0" xfId="0" applyFont="1" applyFill="1" applyBorder="1"/>
    <xf numFmtId="3" fontId="6" fillId="0" borderId="0" xfId="0" applyNumberFormat="1" applyFont="1" applyFill="1" applyBorder="1"/>
    <xf numFmtId="2" fontId="0" fillId="0" borderId="0" xfId="0" applyNumberFormat="1" applyFont="1" applyFill="1" applyBorder="1"/>
    <xf numFmtId="0" fontId="13" fillId="0" borderId="0" xfId="0" applyFont="1" applyFill="1" applyBorder="1" applyAlignment="1">
      <alignment horizontal="center" vertical="center" readingOrder="1"/>
    </xf>
    <xf numFmtId="2" fontId="36" fillId="0" borderId="0" xfId="0" applyNumberFormat="1" applyFont="1" applyFill="1" applyBorder="1" applyAlignment="1">
      <alignment horizontal="right"/>
    </xf>
    <xf numFmtId="3" fontId="36" fillId="0" borderId="0" xfId="13" applyNumberFormat="1" applyFont="1" applyFill="1" applyBorder="1"/>
    <xf numFmtId="1" fontId="6" fillId="0" borderId="0" xfId="0" applyNumberFormat="1" applyFont="1" applyFill="1" applyBorder="1"/>
    <xf numFmtId="0" fontId="37" fillId="0" borderId="0" xfId="0" applyFont="1" applyFill="1" applyBorder="1"/>
    <xf numFmtId="0" fontId="3" fillId="0" borderId="0" xfId="1" applyFont="1" applyFill="1" applyAlignment="1">
      <alignment horizontal="right"/>
    </xf>
    <xf numFmtId="0" fontId="0" fillId="0" borderId="0" xfId="0" applyFont="1" applyFill="1"/>
    <xf numFmtId="3" fontId="0" fillId="0" borderId="0" xfId="0" applyNumberFormat="1" applyFont="1" applyFill="1"/>
    <xf numFmtId="3" fontId="43" fillId="0" borderId="0" xfId="0" applyNumberFormat="1" applyFont="1" applyFill="1"/>
    <xf numFmtId="0" fontId="36" fillId="0" borderId="0" xfId="0" applyFont="1" applyFill="1"/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44" fillId="0" borderId="0" xfId="0" applyFont="1" applyFill="1" applyBorder="1"/>
    <xf numFmtId="0" fontId="36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right" vertical="top"/>
    </xf>
    <xf numFmtId="0" fontId="36" fillId="0" borderId="0" xfId="0" applyFont="1" applyFill="1" applyAlignment="1">
      <alignment horizontal="left" vertical="top"/>
    </xf>
    <xf numFmtId="3" fontId="36" fillId="0" borderId="0" xfId="0" applyNumberFormat="1" applyFont="1" applyFill="1" applyAlignment="1">
      <alignment horizontal="right" vertical="top"/>
    </xf>
    <xf numFmtId="0" fontId="3" fillId="0" borderId="0" xfId="0" applyFont="1" applyFill="1" applyAlignment="1">
      <alignment horizontal="left" vertical="top"/>
    </xf>
    <xf numFmtId="3" fontId="2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horizontal="right" vertical="top"/>
    </xf>
    <xf numFmtId="3" fontId="3" fillId="0" borderId="0" xfId="0" applyNumberFormat="1" applyFont="1" applyFill="1" applyAlignment="1">
      <alignment horizontal="right" vertical="top"/>
    </xf>
    <xf numFmtId="0" fontId="3" fillId="0" borderId="0" xfId="0" applyFont="1" applyFill="1"/>
    <xf numFmtId="0" fontId="11" fillId="0" borderId="0" xfId="0" applyFont="1" applyFill="1" applyBorder="1"/>
    <xf numFmtId="3" fontId="4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 vertical="top" wrapText="1"/>
    </xf>
    <xf numFmtId="0" fontId="2" fillId="0" borderId="0" xfId="1" applyFont="1" applyFill="1" applyBorder="1" applyAlignment="1">
      <alignment horizontal="right" vertical="top" wrapText="1"/>
    </xf>
    <xf numFmtId="0" fontId="2" fillId="0" borderId="0" xfId="1" applyFont="1" applyFill="1" applyBorder="1"/>
    <xf numFmtId="3" fontId="7" fillId="0" borderId="0" xfId="1" applyNumberFormat="1" applyFont="1" applyFill="1" applyBorder="1" applyAlignment="1">
      <alignment horizontal="right"/>
    </xf>
    <xf numFmtId="0" fontId="43" fillId="0" borderId="0" xfId="0" applyFont="1" applyFill="1" applyAlignment="1">
      <alignment horizontal="right"/>
    </xf>
    <xf numFmtId="3" fontId="36" fillId="0" borderId="0" xfId="0" applyNumberFormat="1" applyFont="1" applyFill="1" applyAlignment="1">
      <alignment horizontal="right"/>
    </xf>
    <xf numFmtId="0" fontId="36" fillId="0" borderId="0" xfId="18" applyFont="1" applyFill="1" applyBorder="1"/>
    <xf numFmtId="3" fontId="0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49" fontId="0" fillId="11" borderId="10" xfId="0" applyNumberFormat="1" applyFill="1" applyBorder="1" applyAlignment="1">
      <alignment horizontal="right"/>
    </xf>
    <xf numFmtId="49" fontId="0" fillId="12" borderId="10" xfId="0" applyNumberFormat="1" applyFill="1" applyBorder="1" applyAlignment="1">
      <alignment horizontal="right"/>
    </xf>
    <xf numFmtId="0" fontId="36" fillId="0" borderId="10" xfId="0" applyFont="1" applyFill="1" applyBorder="1" applyAlignment="1">
      <alignment horizontal="left" vertical="center"/>
    </xf>
    <xf numFmtId="0" fontId="0" fillId="0" borderId="10" xfId="0" applyFill="1" applyBorder="1" applyAlignment="1"/>
    <xf numFmtId="49" fontId="0" fillId="11" borderId="0" xfId="0" applyNumberFormat="1" applyFill="1" applyBorder="1" applyAlignment="1">
      <alignment horizontal="right" wrapText="1"/>
    </xf>
    <xf numFmtId="49" fontId="0" fillId="12" borderId="0" xfId="0" applyNumberFormat="1" applyFill="1" applyBorder="1" applyAlignment="1">
      <alignment horizontal="right" wrapText="1"/>
    </xf>
    <xf numFmtId="49" fontId="0" fillId="11" borderId="0" xfId="0" applyNumberFormat="1" applyFill="1" applyBorder="1" applyAlignment="1">
      <alignment horizontal="right" vertical="top" wrapText="1"/>
    </xf>
    <xf numFmtId="49" fontId="0" fillId="11" borderId="0" xfId="0" applyNumberFormat="1" applyFill="1" applyBorder="1" applyAlignment="1">
      <alignment horizontal="right"/>
    </xf>
    <xf numFmtId="49" fontId="0" fillId="12" borderId="0" xfId="0" applyNumberFormat="1" applyFill="1" applyBorder="1" applyAlignment="1">
      <alignment horizontal="right"/>
    </xf>
    <xf numFmtId="49" fontId="0" fillId="11" borderId="10" xfId="0" applyNumberFormat="1" applyFont="1" applyFill="1" applyBorder="1" applyAlignment="1">
      <alignment horizontal="right"/>
    </xf>
    <xf numFmtId="49" fontId="0" fillId="12" borderId="10" xfId="0" applyNumberFormat="1" applyFont="1" applyFill="1" applyBorder="1" applyAlignment="1">
      <alignment horizontal="right"/>
    </xf>
    <xf numFmtId="0" fontId="46" fillId="0" borderId="0" xfId="0" applyFont="1" applyAlignment="1">
      <alignment horizontal="right"/>
    </xf>
    <xf numFmtId="0" fontId="45" fillId="0" borderId="0" xfId="0" applyFont="1" applyAlignment="1">
      <alignment horizontal="right"/>
    </xf>
    <xf numFmtId="3" fontId="36" fillId="0" borderId="0" xfId="0" applyNumberFormat="1" applyFont="1"/>
    <xf numFmtId="0" fontId="0" fillId="0" borderId="0" xfId="0" applyFont="1" applyAlignment="1">
      <alignment horizontal="left"/>
    </xf>
    <xf numFmtId="0" fontId="36" fillId="0" borderId="0" xfId="0" applyFont="1" applyAlignment="1">
      <alignment horizontal="left"/>
    </xf>
    <xf numFmtId="0" fontId="36" fillId="0" borderId="0" xfId="0" applyFont="1" applyAlignment="1">
      <alignment horizontal="right"/>
    </xf>
    <xf numFmtId="0" fontId="0" fillId="12" borderId="0" xfId="0" applyFont="1" applyFill="1"/>
    <xf numFmtId="0" fontId="0" fillId="11" borderId="0" xfId="0" applyFont="1" applyFill="1"/>
    <xf numFmtId="0" fontId="0" fillId="0" borderId="10" xfId="0" applyFont="1" applyFill="1" applyBorder="1" applyAlignment="1">
      <alignment horizontal="left"/>
    </xf>
    <xf numFmtId="0" fontId="0" fillId="0" borderId="10" xfId="0" applyFont="1" applyFill="1" applyBorder="1"/>
    <xf numFmtId="0" fontId="35" fillId="0" borderId="10" xfId="0" applyFont="1" applyFill="1" applyBorder="1" applyAlignment="1">
      <alignment horizontal="left"/>
    </xf>
    <xf numFmtId="0" fontId="35" fillId="0" borderId="10" xfId="0" applyFont="1" applyFill="1" applyBorder="1"/>
    <xf numFmtId="0" fontId="36" fillId="0" borderId="10" xfId="0" applyFont="1" applyFill="1" applyBorder="1" applyAlignment="1">
      <alignment horizontal="right"/>
    </xf>
    <xf numFmtId="0" fontId="33" fillId="0" borderId="10" xfId="0" applyFont="1" applyFill="1" applyBorder="1" applyAlignment="1">
      <alignment horizontal="left"/>
    </xf>
    <xf numFmtId="0" fontId="35" fillId="0" borderId="10" xfId="0" applyFont="1" applyFill="1" applyBorder="1" applyAlignment="1">
      <alignment horizontal="right"/>
    </xf>
    <xf numFmtId="0" fontId="36" fillId="0" borderId="10" xfId="0" applyFont="1" applyFill="1" applyBorder="1" applyAlignment="1">
      <alignment horizontal="left"/>
    </xf>
    <xf numFmtId="3" fontId="36" fillId="0" borderId="10" xfId="0" applyNumberFormat="1" applyFont="1" applyFill="1" applyBorder="1"/>
    <xf numFmtId="0" fontId="41" fillId="0" borderId="10" xfId="0" applyFont="1" applyFill="1" applyBorder="1" applyAlignment="1">
      <alignment horizontal="left"/>
    </xf>
    <xf numFmtId="0" fontId="6" fillId="0" borderId="10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23" fillId="0" borderId="10" xfId="0" applyFont="1" applyFill="1" applyBorder="1"/>
    <xf numFmtId="0" fontId="43" fillId="0" borderId="10" xfId="16" applyFont="1" applyFill="1" applyBorder="1"/>
    <xf numFmtId="0" fontId="36" fillId="0" borderId="10" xfId="1" applyFont="1" applyFill="1" applyBorder="1" applyAlignment="1">
      <alignment horizontal="left"/>
    </xf>
    <xf numFmtId="2" fontId="36" fillId="0" borderId="10" xfId="0" applyNumberFormat="1" applyFont="1" applyFill="1" applyBorder="1" applyAlignment="1">
      <alignment horizontal="right"/>
    </xf>
    <xf numFmtId="0" fontId="0" fillId="0" borderId="10" xfId="0" applyFont="1" applyFill="1" applyBorder="1" applyAlignment="1">
      <alignment horizontal="right"/>
    </xf>
    <xf numFmtId="0" fontId="23" fillId="0" borderId="10" xfId="0" applyFont="1" applyFill="1" applyBorder="1" applyAlignment="1">
      <alignment horizontal="right"/>
    </xf>
    <xf numFmtId="0" fontId="36" fillId="0" borderId="10" xfId="16" applyFont="1" applyFill="1" applyBorder="1" applyAlignment="1">
      <alignment horizontal="left"/>
    </xf>
    <xf numFmtId="0" fontId="36" fillId="0" borderId="10" xfId="16" applyFont="1" applyFill="1" applyBorder="1"/>
    <xf numFmtId="2" fontId="43" fillId="0" borderId="10" xfId="16" applyNumberFormat="1" applyFont="1" applyFill="1" applyBorder="1"/>
    <xf numFmtId="0" fontId="41" fillId="0" borderId="10" xfId="0" applyFont="1" applyFill="1" applyBorder="1"/>
    <xf numFmtId="0" fontId="11" fillId="0" borderId="10" xfId="0" applyFont="1" applyFill="1" applyBorder="1" applyAlignment="1">
      <alignment horizontal="left"/>
    </xf>
    <xf numFmtId="0" fontId="42" fillId="0" borderId="10" xfId="19" applyFont="1" applyFill="1" applyBorder="1" applyAlignment="1">
      <alignment horizontal="left"/>
    </xf>
    <xf numFmtId="0" fontId="40" fillId="0" borderId="10" xfId="0" applyFont="1" applyFill="1" applyBorder="1"/>
    <xf numFmtId="0" fontId="23" fillId="0" borderId="10" xfId="0" applyFont="1" applyFill="1" applyBorder="1" applyAlignment="1">
      <alignment horizontal="left"/>
    </xf>
    <xf numFmtId="0" fontId="1" fillId="0" borderId="10" xfId="0" applyFont="1" applyFill="1" applyBorder="1"/>
    <xf numFmtId="0" fontId="3" fillId="0" borderId="10" xfId="0" applyFont="1" applyFill="1" applyBorder="1" applyAlignment="1">
      <alignment horizontal="right"/>
    </xf>
    <xf numFmtId="3" fontId="2" fillId="0" borderId="10" xfId="0" applyNumberFormat="1" applyFont="1" applyFill="1" applyBorder="1"/>
    <xf numFmtId="3" fontId="3" fillId="0" borderId="10" xfId="0" applyNumberFormat="1" applyFont="1" applyFill="1" applyBorder="1"/>
    <xf numFmtId="3" fontId="0" fillId="0" borderId="10" xfId="0" applyNumberFormat="1" applyFont="1" applyFill="1" applyBorder="1"/>
    <xf numFmtId="0" fontId="6" fillId="0" borderId="10" xfId="0" applyFont="1" applyFill="1" applyBorder="1"/>
    <xf numFmtId="0" fontId="8" fillId="0" borderId="10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44" fillId="0" borderId="10" xfId="0" applyFont="1" applyFill="1" applyBorder="1"/>
    <xf numFmtId="0" fontId="36" fillId="0" borderId="10" xfId="22" applyFont="1" applyFill="1" applyBorder="1" applyAlignment="1">
      <alignment horizontal="left"/>
    </xf>
    <xf numFmtId="0" fontId="0" fillId="0" borderId="10" xfId="22" applyFont="1" applyFill="1" applyBorder="1"/>
    <xf numFmtId="0" fontId="4" fillId="0" borderId="10" xfId="22" applyFont="1" applyFill="1" applyBorder="1"/>
    <xf numFmtId="0" fontId="36" fillId="0" borderId="10" xfId="22" applyFont="1" applyFill="1" applyBorder="1" applyAlignment="1">
      <alignment horizontal="right"/>
    </xf>
    <xf numFmtId="3" fontId="36" fillId="0" borderId="10" xfId="22" applyNumberFormat="1" applyFont="1" applyFill="1" applyBorder="1"/>
    <xf numFmtId="0" fontId="4" fillId="0" borderId="10" xfId="22" applyFont="1" applyFill="1" applyBorder="1" applyAlignment="1">
      <alignment vertical="center"/>
    </xf>
    <xf numFmtId="0" fontId="36" fillId="0" borderId="10" xfId="1" applyFont="1" applyFill="1" applyBorder="1"/>
    <xf numFmtId="0" fontId="0" fillId="0" borderId="10" xfId="0" applyFont="1" applyFill="1" applyBorder="1" applyAlignment="1">
      <alignment vertical="center"/>
    </xf>
    <xf numFmtId="0" fontId="1" fillId="0" borderId="10" xfId="1" applyFont="1" applyFill="1" applyBorder="1"/>
    <xf numFmtId="1" fontId="1" fillId="0" borderId="10" xfId="1" applyNumberFormat="1" applyFont="1" applyFill="1" applyBorder="1"/>
    <xf numFmtId="1" fontId="4" fillId="0" borderId="10" xfId="22" applyNumberFormat="1" applyFont="1" applyFill="1" applyBorder="1"/>
    <xf numFmtId="0" fontId="36" fillId="0" borderId="10" xfId="0" applyFont="1" applyFill="1" applyBorder="1"/>
    <xf numFmtId="0" fontId="33" fillId="0" borderId="10" xfId="0" applyFont="1" applyFill="1" applyBorder="1"/>
    <xf numFmtId="1" fontId="0" fillId="0" borderId="10" xfId="0" applyNumberFormat="1" applyFont="1" applyFill="1" applyBorder="1"/>
    <xf numFmtId="1" fontId="36" fillId="0" borderId="10" xfId="0" applyNumberFormat="1" applyFont="1" applyFill="1" applyBorder="1"/>
    <xf numFmtId="0" fontId="47" fillId="0" borderId="0" xfId="0" applyFont="1" applyAlignment="1">
      <alignment horizontal="right"/>
    </xf>
    <xf numFmtId="3" fontId="7" fillId="0" borderId="0" xfId="0" applyNumberFormat="1" applyFont="1"/>
    <xf numFmtId="3" fontId="47" fillId="0" borderId="0" xfId="0" applyNumberFormat="1" applyFont="1"/>
    <xf numFmtId="0" fontId="2" fillId="0" borderId="0" xfId="0" applyFont="1" applyAlignment="1">
      <alignment horizontal="right"/>
    </xf>
    <xf numFmtId="1" fontId="6" fillId="0" borderId="0" xfId="0" applyNumberFormat="1" applyFont="1"/>
    <xf numFmtId="3" fontId="36" fillId="0" borderId="0" xfId="13" applyNumberFormat="1" applyFont="1"/>
    <xf numFmtId="0" fontId="36" fillId="0" borderId="0" xfId="13" applyFont="1"/>
    <xf numFmtId="0" fontId="0" fillId="11" borderId="10" xfId="0" applyNumberFormat="1" applyFont="1" applyFill="1" applyBorder="1" applyAlignment="1">
      <alignment horizontal="right"/>
    </xf>
    <xf numFmtId="0" fontId="0" fillId="12" borderId="10" xfId="0" applyNumberFormat="1" applyFont="1" applyFill="1" applyBorder="1" applyAlignment="1">
      <alignment horizontal="right"/>
    </xf>
    <xf numFmtId="2" fontId="6" fillId="0" borderId="0" xfId="0" applyNumberFormat="1" applyFont="1"/>
    <xf numFmtId="4" fontId="2" fillId="0" borderId="0" xfId="0" applyNumberFormat="1" applyFont="1" applyAlignment="1">
      <alignment horizontal="right"/>
    </xf>
    <xf numFmtId="49" fontId="16" fillId="4" borderId="1" xfId="8" applyNumberFormat="1" applyFont="1" applyFill="1" applyBorder="1" applyAlignment="1">
      <alignment horizontal="left"/>
    </xf>
    <xf numFmtId="165" fontId="14" fillId="5" borderId="2" xfId="8" applyNumberFormat="1" applyFont="1" applyFill="1" applyBorder="1" applyAlignment="1">
      <alignment horizontal="right"/>
    </xf>
    <xf numFmtId="3" fontId="17" fillId="10" borderId="3" xfId="8" applyNumberFormat="1" applyFont="1" applyFill="1" applyBorder="1" applyAlignment="1">
      <alignment horizontal="right"/>
    </xf>
    <xf numFmtId="0" fontId="23" fillId="0" borderId="0" xfId="0" applyFont="1" applyFill="1" applyBorder="1" applyAlignment="1"/>
    <xf numFmtId="49" fontId="15" fillId="3" borderId="0" xfId="8" applyNumberFormat="1" applyFont="1" applyFill="1" applyAlignment="1">
      <alignment horizontal="right" vertical="center"/>
    </xf>
    <xf numFmtId="49" fontId="16" fillId="4" borderId="1" xfId="8" applyNumberFormat="1" applyFont="1" applyFill="1" applyBorder="1" applyAlignment="1">
      <alignment horizontal="left"/>
    </xf>
    <xf numFmtId="165" fontId="14" fillId="5" borderId="2" xfId="8" applyNumberFormat="1" applyFont="1" applyFill="1" applyBorder="1" applyAlignment="1">
      <alignment horizontal="right"/>
    </xf>
    <xf numFmtId="3" fontId="17" fillId="10" borderId="3" xfId="8" applyNumberFormat="1" applyFont="1" applyFill="1" applyBorder="1" applyAlignment="1">
      <alignment horizontal="right"/>
    </xf>
  </cellXfs>
  <cellStyles count="24">
    <cellStyle name="Erotin 2" xfId="11" xr:uid="{00000000-0005-0000-0000-000000000000}"/>
    <cellStyle name="Erotin 3" xfId="14" xr:uid="{00000000-0005-0000-0000-000001000000}"/>
    <cellStyle name="Hyperlinkki" xfId="23" builtinId="8"/>
    <cellStyle name="Normaali" xfId="0" builtinId="0"/>
    <cellStyle name="Normaali 10" xfId="17" xr:uid="{4DEA6525-0943-45B8-88CD-971C25C386EA}"/>
    <cellStyle name="Normaali 11" xfId="18" xr:uid="{20F40631-EA76-4341-A126-830220CB5B67}"/>
    <cellStyle name="Normaali 2" xfId="3" xr:uid="{00000000-0005-0000-0000-000003000000}"/>
    <cellStyle name="Normaali 2 2" xfId="1" xr:uid="{00000000-0005-0000-0000-000004000000}"/>
    <cellStyle name="Normaali 2 2 2" xfId="9" xr:uid="{00000000-0005-0000-0000-000005000000}"/>
    <cellStyle name="Normaali 2 3" xfId="22" xr:uid="{B23D3435-972D-49F0-9004-8E8668135ECC}"/>
    <cellStyle name="Normaali 2 4" xfId="21" xr:uid="{AA55FE1F-C881-4A65-B2C8-6142EAB861F9}"/>
    <cellStyle name="Normaali 3" xfId="4" xr:uid="{00000000-0005-0000-0000-000006000000}"/>
    <cellStyle name="Normaali 4" xfId="2" xr:uid="{00000000-0005-0000-0000-000007000000}"/>
    <cellStyle name="Normaali 5" xfId="8" xr:uid="{00000000-0005-0000-0000-000008000000}"/>
    <cellStyle name="Normaali 6" xfId="10" xr:uid="{00000000-0005-0000-0000-000009000000}"/>
    <cellStyle name="Normaali 7" xfId="13" xr:uid="{00000000-0005-0000-0000-00000A000000}"/>
    <cellStyle name="Normaali 8" xfId="15" xr:uid="{00000000-0005-0000-0000-00000B000000}"/>
    <cellStyle name="Normaali 9" xfId="16" xr:uid="{00000000-0005-0000-0000-00000C000000}"/>
    <cellStyle name="normal" xfId="5" xr:uid="{00000000-0005-0000-0000-00000D000000}"/>
    <cellStyle name="Otsikko 4" xfId="19" builtinId="19"/>
    <cellStyle name="Pilkku 2" xfId="6" xr:uid="{00000000-0005-0000-0000-00000E000000}"/>
    <cellStyle name="Pilkku 3" xfId="20" xr:uid="{EE25BB8C-54BC-4711-B389-05B78B976E6C}"/>
    <cellStyle name="Prosentti 2" xfId="12" xr:uid="{00000000-0005-0000-0000-00000F000000}"/>
    <cellStyle name="Prosenttia 2" xfId="7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'3.10'!$A$3</c:f>
              <c:strCache>
                <c:ptCount val="1"/>
                <c:pt idx="0">
                  <c:v>sellaisenaan hyödynnettävät</c:v>
                </c:pt>
              </c:strCache>
            </c:strRef>
          </c:tx>
          <c:invertIfNegative val="0"/>
          <c:cat>
            <c:numRef>
              <c:f>'3.10'!$B$2:$P$2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'3.10'!$B$3:$P$3</c:f>
              <c:numCache>
                <c:formatCode>#,##0</c:formatCode>
                <c:ptCount val="10"/>
                <c:pt idx="0">
                  <c:v>225903</c:v>
                </c:pt>
                <c:pt idx="1">
                  <c:v>195423.62</c:v>
                </c:pt>
                <c:pt idx="2">
                  <c:v>162646.84</c:v>
                </c:pt>
                <c:pt idx="3">
                  <c:v>68402</c:v>
                </c:pt>
                <c:pt idx="4">
                  <c:v>39893</c:v>
                </c:pt>
                <c:pt idx="5">
                  <c:v>25210</c:v>
                </c:pt>
                <c:pt idx="6">
                  <c:v>12217</c:v>
                </c:pt>
                <c:pt idx="7">
                  <c:v>16152</c:v>
                </c:pt>
                <c:pt idx="8">
                  <c:v>9118</c:v>
                </c:pt>
                <c:pt idx="9">
                  <c:v>12200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3E-4EB0-9C69-6F34A1FF8DFB}"/>
            </c:ext>
          </c:extLst>
        </c:ser>
        <c:ser>
          <c:idx val="3"/>
          <c:order val="1"/>
          <c:tx>
            <c:strRef>
              <c:f>'3.10'!$A$4</c:f>
              <c:strCache>
                <c:ptCount val="1"/>
                <c:pt idx="0">
                  <c:v>käsittelyä edellyttävät </c:v>
                </c:pt>
              </c:strCache>
            </c:strRef>
          </c:tx>
          <c:invertIfNegative val="0"/>
          <c:cat>
            <c:numRef>
              <c:f>'3.10'!$B$2:$P$2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'3.10'!$B$4:$P$4</c:f>
              <c:numCache>
                <c:formatCode>#,##0</c:formatCode>
                <c:ptCount val="10"/>
                <c:pt idx="5">
                  <c:v>12677</c:v>
                </c:pt>
                <c:pt idx="6">
                  <c:v>5427</c:v>
                </c:pt>
                <c:pt idx="7">
                  <c:v>5700</c:v>
                </c:pt>
                <c:pt idx="8">
                  <c:v>5057</c:v>
                </c:pt>
                <c:pt idx="9">
                  <c:v>6413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3E-4EB0-9C69-6F34A1FF8DFB}"/>
            </c:ext>
          </c:extLst>
        </c:ser>
        <c:ser>
          <c:idx val="4"/>
          <c:order val="2"/>
          <c:tx>
            <c:strRef>
              <c:f>'3.10'!$A$5</c:f>
              <c:strCache>
                <c:ptCount val="1"/>
                <c:pt idx="0">
                  <c:v>hyödynnettävä maa-aines</c:v>
                </c:pt>
              </c:strCache>
            </c:strRef>
          </c:tx>
          <c:invertIfNegative val="0"/>
          <c:val>
            <c:numRef>
              <c:f>'3.10'!$G$5:$P$5</c:f>
              <c:numCache>
                <c:formatCode>#,##0</c:formatCode>
                <c:ptCount val="10"/>
                <c:pt idx="0">
                  <c:v>66417</c:v>
                </c:pt>
                <c:pt idx="1">
                  <c:v>89295.77</c:v>
                </c:pt>
                <c:pt idx="2">
                  <c:v>95316.68</c:v>
                </c:pt>
                <c:pt idx="3">
                  <c:v>121191</c:v>
                </c:pt>
                <c:pt idx="4">
                  <c:v>75662</c:v>
                </c:pt>
                <c:pt idx="5">
                  <c:v>75548.38</c:v>
                </c:pt>
                <c:pt idx="6">
                  <c:v>49391</c:v>
                </c:pt>
                <c:pt idx="7">
                  <c:v>68196</c:v>
                </c:pt>
                <c:pt idx="8">
                  <c:v>47219</c:v>
                </c:pt>
                <c:pt idx="9">
                  <c:v>47534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3E-4EB0-9C69-6F34A1FF8DFB}"/>
            </c:ext>
          </c:extLst>
        </c:ser>
        <c:ser>
          <c:idx val="5"/>
          <c:order val="3"/>
          <c:tx>
            <c:strRef>
              <c:f>'3.10'!$A$6</c:f>
              <c:strCache>
                <c:ptCount val="1"/>
                <c:pt idx="0">
                  <c:v>nestemäinen kiviainesjäte</c:v>
                </c:pt>
              </c:strCache>
            </c:strRef>
          </c:tx>
          <c:invertIfNegative val="0"/>
          <c:val>
            <c:numRef>
              <c:f>'3.10'!$G$6:$P$6</c:f>
              <c:numCache>
                <c:formatCode>#,##0</c:formatCode>
                <c:ptCount val="10"/>
                <c:pt idx="9">
                  <c:v>1706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3E-4EB0-9C69-6F34A1FF8DFB}"/>
            </c:ext>
          </c:extLst>
        </c:ser>
        <c:ser>
          <c:idx val="2"/>
          <c:order val="4"/>
          <c:tx>
            <c:strRef>
              <c:f>'3.10'!$A$7</c:f>
              <c:strCache>
                <c:ptCount val="1"/>
                <c:pt idx="0">
                  <c:v>lietehumus*</c:v>
                </c:pt>
              </c:strCache>
            </c:strRef>
          </c:tx>
          <c:invertIfNegative val="0"/>
          <c:cat>
            <c:numRef>
              <c:f>'3.10'!$B$2:$P$2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'3.10'!$B$7:$P$7</c:f>
              <c:numCache>
                <c:formatCode>#,##0</c:formatCode>
                <c:ptCount val="10"/>
                <c:pt idx="1">
                  <c:v>14703.9</c:v>
                </c:pt>
                <c:pt idx="2">
                  <c:v>15591.3</c:v>
                </c:pt>
                <c:pt idx="3">
                  <c:v>17177</c:v>
                </c:pt>
                <c:pt idx="4">
                  <c:v>15280</c:v>
                </c:pt>
                <c:pt idx="5">
                  <c:v>17806.080000000002</c:v>
                </c:pt>
                <c:pt idx="6">
                  <c:v>19339</c:v>
                </c:pt>
                <c:pt idx="7">
                  <c:v>11609</c:v>
                </c:pt>
                <c:pt idx="8">
                  <c:v>325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3E-4EB0-9C69-6F34A1FF8DFB}"/>
            </c:ext>
          </c:extLst>
        </c:ser>
        <c:ser>
          <c:idx val="1"/>
          <c:order val="5"/>
          <c:tx>
            <c:strRef>
              <c:f>'3.10'!$A$5</c:f>
              <c:strCache>
                <c:ptCount val="1"/>
                <c:pt idx="0">
                  <c:v>hyödynnettävä maa-aines</c:v>
                </c:pt>
              </c:strCache>
            </c:strRef>
          </c:tx>
          <c:invertIfNegative val="0"/>
          <c:val>
            <c:numRef>
              <c:f>'3.10'!$G$5:$P$5</c:f>
              <c:numCache>
                <c:formatCode>#,##0</c:formatCode>
                <c:ptCount val="10"/>
                <c:pt idx="0">
                  <c:v>66417</c:v>
                </c:pt>
                <c:pt idx="1">
                  <c:v>89295.77</c:v>
                </c:pt>
                <c:pt idx="2">
                  <c:v>95316.68</c:v>
                </c:pt>
                <c:pt idx="3">
                  <c:v>121191</c:v>
                </c:pt>
                <c:pt idx="4">
                  <c:v>75662</c:v>
                </c:pt>
                <c:pt idx="5">
                  <c:v>75548.38</c:v>
                </c:pt>
                <c:pt idx="6">
                  <c:v>49391</c:v>
                </c:pt>
                <c:pt idx="7">
                  <c:v>68196</c:v>
                </c:pt>
                <c:pt idx="8">
                  <c:v>47219</c:v>
                </c:pt>
                <c:pt idx="9">
                  <c:v>47534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3E-4EB0-9C69-6F34A1FF8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6106520"/>
        <c:axId val="216106912"/>
      </c:barChart>
      <c:catAx>
        <c:axId val="216106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6106912"/>
        <c:crosses val="autoZero"/>
        <c:auto val="1"/>
        <c:lblAlgn val="ctr"/>
        <c:lblOffset val="100"/>
        <c:noMultiLvlLbl val="0"/>
      </c:catAx>
      <c:valAx>
        <c:axId val="2161069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tonnia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161065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12</xdr:row>
      <xdr:rowOff>0</xdr:rowOff>
    </xdr:from>
    <xdr:to>
      <xdr:col>6</xdr:col>
      <xdr:colOff>304800</xdr:colOff>
      <xdr:row>13</xdr:row>
      <xdr:rowOff>138060</xdr:rowOff>
    </xdr:to>
    <xdr:sp macro="" textlink="">
      <xdr:nvSpPr>
        <xdr:cNvPr id="2" name="AutoShape 1" descr="data:image/png;base64,iVBORw0KGgoAAAANSUhEUgAAASYAAACICAYAAABKpUbwAAAAAXNSR0IArs4c6QAAAARnQU1BAACxjwv8YQUAAFB1SURBVHhe7d1n0CVF1Qfwu2LOObBmQWAx7bJgBlFBlGAsA+UHs5aU8YtWWVrvJ1NpmUqrtMyKK5YZMAsqusmcc86KOQfc9/n17n9phrnhiXN36VM1NTM93adPd5/zn9On+85dt2PHjl23u93tRuvWrRs1arS/0d///vfRv//979FVr3rV0aUudak9qcPQf//739Ff/vKX0eUvf/nRFa5whT2pw9CuXbtG//znP8txtatdbfC+QX/7299G//jHP0bXvva1R+u2bdu266CDbjG64IL/7XncqNH+Q0DpggsuKGAw9Mv3f//7XwGCy172sqNLX/rSe1KHo//85z8FLOehb9RPHscVr3jF0YLHtH2Px3Spgpo6Dx1wwAHlGrKGFK4bkLxIvjyryyyWUkfNu4/Iqp4++aaVXS6l7i4tpd15U42Tua+djWYjfeYN/K9//at4THR6HOnnjEWX8AFuIfmiZ57lPnmihxmzjCGQ/Otf/1qAifFNIrLi0SV8Ui+SJ3JHh1JffR+qn/Em9c/Vr371i+TpkjrG9V1XHnzqOtIXkQV5nnt8k5csf/7zn0fXu971Rut2LkzlNh+5eSHLuuJmGkD029/+dnSVq1yloGkIuhpkjBxXvvKVL9Z5KpjUyGkEMdVh4MbxiRzc4TqPtxHl6KavNOknHapvllsPmfXhZS5zmV5e0543mky18U0yLvokb/TX4doz43ylK11pT+7dYyJvpofK0tvYDh2kowDItSnK5S53uVI/w+vy61LKADJjrw5nPPGop17yAjsk3T39ZAPqjNErS258eWue0SntuOY1r7mXXx9p25/+9KdyHXmQuvCBEyH1wQ79rf0pa3oWUif7lvf8888vcstLNrJf//rX3w1MRx515AKz80evec1rRs985jNH73vf+0Y7d+4cPeMZzxhd4xrX2MNuNPre9743+uAHPzi67W1vWxp3+9vf/iKD/eEPf3i0adOm3XPEhQYshb7whS+MPvWpT40e8YhHlMb10Te/+c3ReeedN7r//e9/kbq+/e1vl0641a1uNfWNtBxamP4WxdKR173udUtH64+b3OQmY+uV9+tf//roRje60e6O3yPzWWedVfpQX1KQmiiTPqVARx555EXGotFspN8Bk74bB0yM4SMf+cjoDW94QwEOY3ud61xn9Lvf/a7c06fHPe5xIzOLH//4x6P3vOc9o5/85CejzZs3jzZs2FBsgpGedNJJo/Xr1xde6Pjjjx9t37696CrdeNjDHlbGnTFPAqZf/OIXo1e+8pWjT37yk8VgGb7jpz/9abm/z33uM3rCE55QAOKLX/zi6PTTTy/tU/8f//jHIs9BBx1UbOhHP/rR6Mwzzxwdc8wxoz/84Q+Fpzza9MhHPrKA1SRg0q5vfOMboyc/+ckFSNyzOTpJnhvc4Aajpz3taaO73vWuhZc+/NrXvjY69NBDi31u2bJl9IMf/GB06qmnju50pzsVfWfjz3nOc0o/fuxjHxvd7GY3Gz3+8Y8vgE1GPA947GMf+3/r199w9Pvf/370jne8owj46le/evSkJz1p9Jvf/Gb0oQ99qHQq0DKwW7duLXkAAOGe9axnFUDQ2Kc85Sll4D7/+c+XjvnABz4w+uEPfzjasWPH6EUvetHoV7/6VRmQV73qVaUBDNXAvvOd7xy94AUvKAOi8YDpO9/5zujggw8uAPmVr3yl8HnhC19YZCLHZz/72dIReHhTvf3tbx/98pe/LMqk8172spcVAKFg73rXu0ZvfvObS6dwE3Wssq9//etHr3jFK4rikl/bdI583jgf//jHi9zaSsH1gf7QPkivn97//veXuj/3uc8VhdMWigl8APlLXvKS0hZ99PKXv3z085//fHTLW96yvCXQJz7xidL3nlN2/M8444zCF9h997vfLW+dm9/85sVDbbQ40ncAfpIXLd0LBWgY66OOOmp04IEHFr045ZRTStqvf/3rku7MeLxgPv3pT49+9rOfFY+Enn35y18uevrWt7616AJdM47AhJ6zCbKwG2njiH6TJ54YAw8QekEBulvf+tZF7+kWUCI70KH/ZKNnrt/73vcWe7rDHe5QygMhwMCBOOywwwp/fZMXZZekk1cdX/3qV0d3uctdSlvoNuDTHu2+xz3uUV7QgPLud7/76KMf/WixEXp9r3vdq+i1dj3/+c8vYH/iiSeOXvrSlxbAZOP0+4Y3vGHhAYT3jtRlFzpSxbykm970pqPb3OY2xdClMWLGqKMwZ6SQ+HWve115QwAHA6Kh973vfUtncS+/9a1vlU4AeBDaYBlYPCEowTWAAtz4xjcuSO858CJ83jZcw7e85S1lYBm9+nQYkNJwbzyd4155eXUmkPS2oEAGAl9oTn6yASJoDQAomDcDJcSTXDqZYn7/+98vXqTB8LaicAZTHz3kIQ8ZHXfcceUATgZav73tbW8bvfa1ry114oO//jn22GOLlxViFOqiVDxE+bwxtNWAuR9nUI1mo3FGF6Ir9ODOd75z8YqcDznkkOIReHF44wMK+aQzKi8/AIW3sg5jDzDothccfeTdAwgvZy8/ujaN1LVx48YiB53hjUijX5/5zGdKPZkOAoE73vGORWfpCaA44ogjCpCwqwXHo3jjXvgM3vSQ/t7znvcsdQHVSaR9ePH+vFDJ5GCT5557brHFxKi8bNWnb9ghWTg15GETHI2nP/3phR/ZARHnRT7XyoX2avyuBQF1/FOf+tS9Xo5OBCYqrY3DNbDS8QyHoelAnefN4W2grEYR+qEPfWgxTm4bgQlLAQjK2OOp6LgId7e73a14DjqA0N4Y5ILW6omykRlYOsilo3UCpeIZkeda17pWqUu9Bkgehg8keF4GWz3hg7SN7ADNmVJ52wANoKReHoy262h5AC0ldu8gB3AE9Mppn/T6bRkFp0Tkx/Pwww8vyqSN3iCNlkfGfBrp6+gPQ3GOUXrjP+hBDyr3Xmo86XPOOadMnbxQvbARYzPWyqgznpKXG52hv7UdTaPYgjL40U3e0BOf+MTiYSB6m9mMqaK8yjnTVyBEDrKzWU4BgKGL2jkLKYt/+ib88eVBPeYxjyn2TkYv9xe/+MWjhz/84QUT9FfycmLIjzgenADAyvbZdzAD7e0lFUJ9805AYtqBTCU0XKcSLoMMHRl6pkYGA9MvfelLBZW5swaPwalUXIqxu9c5pkHAjzvKu1I/A0WueSM8IYPNUAGZ+gxw6lKWB8Qz4boigKHjdYLn5NMxocivLnICKFMpbQNm5PaW0xdA1HSPd0gBASLCI4AtL148MAAoX/rG2xMf5cgBZLyBM4315tMOCi4vT1Nfcf/f+MY37lWuyNxodUk/OxggYzE9ed7znldswvgxSGEFHjndoV/0zcvNuLIDYy0ffVIGH167saeTs4IBijzIC/a0004bPfvZzy4vbbrBuHnyXvgAMSt+vHU6S6foV3gAUOnsQ3qOWSnyOADuc5/73BJf4jhI82KWxsa138uaTgvdsDN9VfPgSQrvAC99nnRUYkwHHniD0lAgIGjFXWU03MmgLncRQOh8sSAkIEgY83FzX2d8uHpImnktdJfvwQ9+cOHFq2C4Rx99dDFKQCM9wUSoCm01BiAxbumAggzkS34y4wX4DIwGPuABDygdQ1Zt4NWQQVsoB++FUnmDQOkTTjihIDde+OLFmzKA+oGC8pyUI4u3zS1ucYty6GwKoCyX21l7zOnJbpDIpy8AF4UGuAaTsgVIATElBljiU9pGJn0gL7koXaPFkfEDFPqWbk4iRkovvFzoioMuxuOgW4wIGRN56Re9p2Om8zxe+Y2h8AVeXqb0ib4Yfzo3bSzVJw++eSEDHzqddmgb41aXlyE56B3jFmimf/ICS3pLL/HM4hCQJI/raQDluT408yAD0HEtLWUBJfBja9JM4eCJNN6c/iKPsmzGYVZhWgkztIc8ZbX/szt37tq8YDQa4wHBXacDCZ+KGTvvQECYMXPjPFcZA6MABs+965RB8uHHs/EGiaDS1BtSVv3Sw8M1vmTCL3mc8wbynJfHyAFJBj5yKSePtijnHKXF3/NaDmnqwN8z+ZWPXO49D0/n1CFdvQhP9SmHl8O0UNuBmHvlkbJvfvOby4ADJl4ZXp5H5kaLI0ZBb7xMppH+d+jr3Bu3mox99ES+vjHPfZ4Z4/BRVj7PppG6wse1+iIb8iw6TDfkc0hzrnU4ZSNLdJYnN+uiSnRZWXWGTwg/fa1O6Www7XetbH2f/GTVJ8oBNyC77iMf+ciuT3/6vIWp2o8KcwxlcPQRD8CUBwJnIPooAkfIEC8FuPEWCLRSpNPIhW9B3KrO1aCaf7evDEDSus+Uc0jvPkOmu95CDGm123BJIAbEAGpdzRjU4+BIGsrY1Pd1GTxR0hx1GuqWIUtAotb95HHgkboDAqkv9926J5VxLa2vTOTRN9JCKRMeoZqXZ115+sqgpKc8qnmkjANQFS9s69bP7Lr2ta9T3iwKAp6gW0259xxS1h3ruiuQBuOXZ4BDOXykS1sqpTFdHviiWXiTCx+DgyIXuVNeWl86qjs29Ybqti+WlJtF/kazEX2Nx2SsUMbTS5JRxjNF8jq83KTxKOTn4bIRUzmG4/DcgQ99UCZ86bo89B4P3rG8pvHqMzWrSTmyxrOLHghPkNF0Cy/36qFb5HHwMGJ7zmSUnwzagq88yDM6rz3SyZopVkjdPBf1klt+aak/Md7EhpQnq1itNqs78iDXnqtPGXVpA96mosqTVT95bqq4bufOHbs2bTqiMCCkzVrmyubWKg8RyL3gbFa68lwjdFQ9VxWUNgBZPRB0y4pWzXcppD4d0EX6WUlHmduaUokV6BSrGwY5MQHkuZUDSmP+XiuT9hiwbjoSINXZnmVK2WgYYgwx3uiKNIs6Fi7opPghQ6EDVo8ZIL1lTGJ+nrEHoMIrF/cRv5Eu3mrBhw6JpyBba9iHOKn8dEV5MRfGF2AL0TFbY/DHQxwVoERGsS4hCnzEWemseBM9U0bMVdyI/bI7MVyxVCEBsrFd12I7FpwAgzgqPuQBNCE6baFLG7RPbFn9+kxZwWp9oz224bBxfcFWrMi5FzMKwLKds88+u/SFumwfIrP2iJ3Z5iNGJiaG2HaZTe0Ofq8vwKIjNFYDBZshoA5Tif1DmCrkHkARxIDbp6TTGKhGEB4feXSKNMLIq9PklWZKp06djacAuY6NgBqJKIxn9mpQFtsIgvoaFu8Hb/wAJDRGFMc+JPXj4fDMaoG2USByW1lRlqKSyzI/hcFfeww0GdXjwNNg6Xgdrg3SABE+8ugrbUiZdqz9AWSMEZ2IntAnukIPAIAxo5v00lSaodBtZcrbewHQGDjdcMiDL4DyxscTMFmZpbfKqzN6554O4UUf5I1eeEnackNnGDwgo2tIOv2kW2yJPYo92mJDr4GBMnTU4glZ6DGg1UY6zM7Uy3a03yIKIGKfwEH99D99oz/sn6PrXvz4AEGxYavpAtZAK3LqD+DNBgAv+4pcCMhxdoAt0AVo5IUvZLAtxlgYA/3Jptj1AY99zGP/b/3Cmx3ZzMiYoDQB7Jg2AAxVhyug8TpI5UCHsMjAElCFlk4NhLwGwCB7a2mMa6BiIACdBslrEACFNwnQ0BE6TcfIawOizkvdOsSOVp2qXjzkgfJk4vnIDzTxge5AzQCRBegYsMimXrJQOvJrK6VyphjyBGhQ3pRk0Udk1y7KEOXW0Qa30XBkbBzGl+ElDQjZsCjN2xxY8KKBkXGmd2yAEcfAvdUZrnveBo+Y3tMNxmr8PQcedI1Ou6djDA8/6fSy9qRNX5QPELEh8qo7L+t4bIAF4JHbM4BF17SBjQIC8tNBdQEpdu3aNgM8Aaj6gQf52FD6hq2wPQDHRnhD9Fjb2CvbBOiOzJCkWQzTF7wq3pky5OGBSgdu+ot86gRS+phHBhfUq0/1RXEACIP5X/+6u3M0XkcbNMwBAaEZqIKeMTaFDTDDNGiAQuW2nhtkZSEoRKQEvDAbGXWQ+nSuMxfUQBgUnWZQgYsBADDpaPdkUwZSeyPpfHx1IPAENH42QF4NlYcSZNnWW4Vc5FOHzlZOB0vTNp2pDsF9AycdYAFh+UPyAib1KK/tlmrJioe68Wk0f0RnjZ8lavrgxWOs6I1zDkZCB10zIMBlzE1BTJ8CRPQOMNBDOkpn6DndYiO2kbAX5fGqiRxe4IyW7ronn/IONkcX6SA7Y6Pkcq/egCX9NFVjGzwSsiCgww7po3Z6prxyAaPIpL7Uzw4BDBCm40DES9kWFjZFzwEY7026PGyfnekLfeNlLY+D8yAP+QF0yuDlQOSJTJFsAfW+XQTxkxI/s+DOIZ2ShsZoVWjA3Ot8QrjmrvFidFhcQchscNLJGgjpDR6B6jzuCUw4IIWv/K69SRwaFjm4fa4d+IdfGofkU5cDb2dAqX14a5e3A0/KvUFTXt3SASPFkQ7ZnVEGiUJ4a2UaqW1kSGc3Gp66YMAgopMMlmEbT2NmDI053TLVoBc8EgbqJxjGm1EyYC9Fswt6gp+XHR11Lz+goEfqd851l8jjGb3D1zWA81tP3gg5yUhWL0svQiClTqSMPAgv4MDjko/M2qI8Z4NHw/tK+2t5ch2+nmtj3U9k9JzdcBZ4Q2QBSuwHb/XJR1Z7t8jkkO4MH/QNu2KHABsv7U479vyId32ZmvAodLpCGGsY4OEO2khmusQzCiICGm8PmwA1gICE83aJwI50DJTGm3Cuva0MOrdQR5LDm4OCkANP1+RybbBSDsBIx5db6A2mLjzIji9l09AEoaUBDffKy6/jzLXl06nudZKzNhiEpOtAZciL1IWnNwzPkqy8P4ohvcyVG0ANSgyKvvEcYnjRNy8RY82jdi8PvTbm9InBMx5nekYHvZjc0wMvTPqUlzO9Zw/KACgetBc0u2Gk7EQ+uqccck0e/OkQnaZv9NXBLtXDmyIj+xK4pvPapm7eDX2LrvGMOBkJiJtZKKMf1MEe1a/teLDz9A156L16Aa02eE6XPfNyNr3jhGgXGW0eBsT6hTxsl8z4sDX2qj/x0wb2wTalm1Z6BlMCfvKt275t265DDzt0oQG7p2gEdARRZVa5RqvYM9eepyMAgXw8KeDhB395pjHeKubZ2V0tL8F0lHzqMWDhLd0A+A2dDjXY8qhTwzx34K0h6g+flJeWdmgX/p6lHulIPgc+nnuG8MZHPmny8IoAs0EKHwd3lhemcylI0pXpI89CZA7V6Wjcszod5dm4dLSYZ+SW1k1H0+pKuZq/60m8UPf5OBkmlel7RmeNIb0zvsgzaQ7jHJBA0owtnU8eskSe6FZsQhrdcabTSJ2eyRNji20FFJIX4anO1Eum1BVe0WHyKEsGfGNLkUWZ1IdP2oCv8p6RwzM88Aee0pSPPNIRsEaeqSu8lNcWxCZd449P5MEfKVfLJ93hPv3hUKd7oLZu+/Ztuw455NBSAMmcAc65pgjvWZ4r61qcSCPrhhIISkNuCO0+dSH5Imx4u+YycxehrzJ1fbUMrh15nuvkQSnXpTpPXW5cfh2fzkbyuTff16GQXgeHT5dX7vO8TuvmRcmDunxqGvesy28cdcs4krbSMuTZuHTkmSNp4/iN44XyjCEyJsCUsfPM0eXV5dPHt6bo8bR8IfrDDhg14w6pm2z4RO5ch3ed3qXYH+p7jrrtUwZgAINu38jnCF9pDnZY5+leo5RL2fB1rf2xf/cO5ZE0Y0UeL/7yobhNR2xStGRYDJmLQ8t4CakY8XgoBJAyCASQt87TR6ZFXGHubFA9xF2E4NzkSTxWi+qO7FJ3gBrNB3lpUHbTilqXhiBAYEbBozA9GpLoq34xNTUtje4CCMFqsx82ZgopZMNuzQzMGkzlxInErACtBS5ty/fPhH7wNx204KWsl7b9TVb2lLHwIDYsHmeaa2oqXRoHpgDTEZuPWBi08YbOE+IJmBNqDMGzAifNFIYgGiKv6Y4KCCuYCGg0josmoHjyySeX5zojHlHInNPUz48eNQg4xXMytdOJ4ji1K9yo0ThieLxZejM0MHlRB5h4KUMSe42nX/cN+wYwYkViVOybc8GubaNh9wLy4rJiWZwOdgzQtAlwASBgw26FONg8bwj4iOtxLNi2vGJhAM/KJWfE7Ap+7NlgeeAC8/5BsyoB5X74Q5ugLrd3CVAgOMua8ZxE/IGQpUFgI+hGMQCUqZln8gI5AGQ1S4cArHSMMhqDt7JW+Xhf6tRZgucQFWA1ajSNgAH9o59DAxPjZfjdqdxQlL6pFwak2XvETtk2sEgMSZyYHctrlgRQeDm8J3nZqHuOAztl53izdV6ULUIwAA8LAYLngEifcG4Am3oA4dSRAhD2bgAloKESiAaYuGq+ByMPsBCkhoY8Hs8gJuSUHwgZENcarkOgJn46oyaeGKHj7lp1oFQaplyjRvsiMV7HvBCA6crDzqyamWrx7DgG8gAMoAM0AAn7BDzAhP3zhEzXOCTsHuFvFU+aVW15AB0vKVssxJPYNN7yByCnAhM05GZxu3hOUBFAqJzA5ps8GWDky34AiLuK5OX+SZNHfm8NjYTInhNOw7h6eW4DFm8pGyiR5541arRYirIPTbXhzQt15eEsBIAAD1tml0IvvB/bGXh7ZkW8HtMzts2WbSkCaq4Re+WgCMMoC0ucgVE2myqjLp6Ue3WhqVM5BQARIe0gxRxi8pBUyG0TWISGCXKpwDNzWJVqiPJQE6BpkDQeFBeO8ASOK+dsLstV1AD1aQz3Ub1DBb8b7XuU6Uqbyl2c9IsXfr2PCTCweTMZ9gw42JvnQio8JffsVoxJXh4Qu+SA4MlZyX5FeYAV3OCBsWlAZu+Tew6PvsheMv1TMETwe+OmjQuD1m/oBCeMQRUIc09AcSGEKQGgrGchrpqKeT8IMOkACKxiHhGlAWA8McE0DSaYg5DS7TD3QTqbGXUOQAJiQytZo/knRublSDcZytAvM/o+T8FvToD+qYPf0vUXR4PNsk/9BqTMbHhOARmgpE1AyXO4IB1O4IeX9rJlOAG0zILgBSeDnQMuTgcZ1It/WeW3wfLgWx68kLl/7nsR92pBQNeEyHWNtDkTVpAcqmqEtORHyhAuvHWOBnmTJI/8OodbyMMCap6lXKNGs5CXJYPwMluq3tC7WctOystuGCODdwxN7JQ8QDIyOzu6dpY07YstO/LMkbRc5xlyH7DCJ7buGnlGFmBZNlju2L5914bDDy8P+yiV1gxynUojSO49VwFlQHlW53FNOHldo+RxaLyBpFTypVyoe7/aFNkWQ3Vbl0MrxWe1aJ7k68pCD4FTWenZ4xUslvAKX9S9r2lSXrrsJcx74EWgPl5J6zujcc/qPKFJeQABL0UoBnkWynVsHdX9h0fu5ZE/Zdgtci+PvPK4Tr7YfZ474sGVqWM2WI6LMdmHpIA5ICY2VYlJWV1TAYYCYe7Fj3g2Ot2ZQtRo3CU/DvaMZ9V9g9izJCbFlUwHDElp62Io7V5suS6tFJ/VonmSrysLRc9beGg9AkyZyrGPIUn/AKVM5dJvCGDZq2Qp3x9SIrZsO5CYkPivn4r5l2ht8jkV5AfDnAj/vWh6ZluAj8QJ2/iNq6kf/FAnm4cj9jhZzfdzNR4cDDE13B38Xu/fTS782Ud9ACaFeTDeOnn7CErbdKWDoR/vSExIAExesSHPCSh4rpxrz8LbNgRKA5Q8F8tKtF5508DEBlKmHe1YzEHZGQ89rd/YQxzsJFM54NSXZy0P/dLtG94Oe/WHIWxTkJrcbFlAHJhIt9eQbfJuXCvjmf4GdJ4JxYhLcTDYsx3iYsX2RnJ0AJTFMyAovwNvODH1FaIj/RSEYP4njndkb4PPjxDIniMCZ0OWytxDVvEhKOqaB4SHRoZ0BH4EJbh/pHUtcA5d59VDaLTv0bzoEjnmTa9reQCU4DUvKNNNNiuwzY55WcAL4NiTJP4roM1meUbsP44Ex8IKHcfGPRDjgAAnHle+tJlV+YvIsec8lgjqswTQ7rsLyMbVAjJcMe4Z0LL8R2ANyJ4GkXXIxytSMcGhKoQOQUe/pUHm3cqoB+qK1hNUgxo12p9oXnQ6QFDLw955LsADwITYJM/KPibgw8ng9fH+ABXA8SkUXpM9jUh5GMA7ggt4+BqnfIAIv/xUjb3XNBWYAIlCwOWKV7pSAR+umh2dDg0BKoRROXAhgLkmBBUjEn/iskFMoBVwUtZWALwdvCQ8NVSj5+3N0qjRcmmeXrTjZJHOBms7ZfPixewUCPGWgIxfcfCMgI0wDAzgacEJYR3/Eqy8e/E1cadMB8Wo2DysUJ98kWnqBkvC2VtAGG6ZCD4hgA53zj4l3hLhMCa8RvgpikrML5WVpjEakv+kA2DycR0hsGAbkPOcTNB0UvC8UaNpRMfosDc0/RySGCdbofv0fGjSL/pH33RtjFPA42GDniWWbOolWG0aBoikwQUBcUAkn2d4Ki8PMOJpwQhtV1774Yq4MseFV4X0jxh22S5ggyVg6hOO8JAOccvcxxtybWoH+XwxIEE0B9RMoC/zTsIIdJkGugZYIX8WoNE8KJ4VUjbKRLZM7epzHy02bx/15R8y77g8oSHz9rUptFZtGycD3aOHpidDAxMQyIZDtjIk6S9ei6NvxZIHQ16ypm+Bhv7kLJjRsH0ESJB72FCAZWGclNNeOCENBuDJ9j03LkBLHXjCFPdW5dZt27Z1F6/mggsuDErXFKCBjLnPNYJ6AIU3BEiiOISKcHUaMCJ8+ErDT6MIbeqX/Miz8Ei6tPDuozzrnvtoX8k7Ls9K5J1Edf5xebs8a5qlzGJkQGlH99xHjIKRUf5p9awmRY8ZI/1nK0OTvhnnMdWUPmavwEVbHK4RPp5pl3Q8wy9l5IndovDUD9I9hw2O8pOUHTu277rNbW47dmAhat44riFgvbcolTlSGcp1N830L9sGgBrBsnSKzFGhq0amfEh+nZhnjRpNI295yk6norOLoehfn75NelZT8jE+HgePAVAOTexa/wjP1G2obS426ODNiDebtrFf0zQ8hF7ggFU7vOJcSBNDcli9C5DhA3z0h9V8cWnjE49M2Gfqh+J8g8XKmw1QZ511VpmG5UPoOhgRGlPBMPNNwOEt5YwIiCiILQd4ASRzUgKaulEa+Ww/sDJXu94BP/+PxbszJ00jGzWaRKYHdJM+Da0zPAkvdi9iU5chic1yNAIEk0BbXg6DD8jFrsWeAJFyYsT6GOA4+wMDq3r2MfniSPpemIYN215w6qmnlu1BMIF9+8wKLOC4AKqprxAdCXDe/e53l84ECsAKwPjrlexvUqE/yLQh09YAaVbYbBfwuzl/Rkkgh4CXfUsaq3M0HDlDZFNDz+2H0jCfToGsyunI5G/UaF+jedLdWWWRDw6wXZ4eT4ljYqVdPMg2IMDDKeFAACwEcPLZXLasHGfE4Zl9kPhZ9IIFQC4yTQUmCGkTJICBklCNkM4C1tKBCJQzzSIkQHJtJzhUhKIAzDPel78b1wAuntgSIRHBoK7nzrYWKAOhgZu0BkqNGq09sUF2D1RgAsABSuza2aoa2wQwnBf2LagOlDgV8pji+YsrM63YMXASouFFBgfQTMBk6f64444rrhx0AxgE4HZxlc0rTbEIAjx4VjZlAiTej0Zw5+Lq8XwIzo2LKxdyzWuSjiwx+iSKuqQ1YGrUaGWIDc5iT2yS/VlJ9E02Xg4btTlaml3ccMA9L8r3l0J+IWJKl6laPonCIXH2Zwfwg5PinkxoKjBBN8EtcR8CmaIBFkGvxJkAkjNUjWtm+qciSAmoCMXds4fBjnHbBjQY8Mkb0AFgYlAaznXkFnIDxaHwSNyqUaNGa0PAgu2yV94N8gN8BwIqtgzBBfYsj7xsVyiGzXJkQrDCgae87F7M2TlAOXWDpcLAwjQuQTLTtnhJIvRQkGejAdw4+YGWjZiACX+umvKeQ1UNcG2FTgMAFuE0IvucNFiDILCNnFxB/IBfkLVRo0kk4EwX6QzdHZIYa7YL0O+hSb84eD2T7MkzoRn5yG825Fp/SncAlKymx4nIDAkeSIcDysACNg1DeGIwBJYg/PHZ8z2mDarfi1YEyXW8Gh3prCHIWVoapGJMc++acBRDvpTDDwDxkOR1b5s7QfGQ7rm6xK94X37hrBHyaljqaNRoEtETehhdHFpv6HS2CzDOoSl9wzmYhchvsQoopS1Ie+AFW0eeS2PL8rNbtg1w5JOu/a7FrQCb/EDMlBCw7f0n3gBRHxnQPM/g1mnTyhKq3nSFeGIaR+gADj7yhjc0BWimiqiuu1GjWYiy07284bt67H6cPuVZ91zTuDx9eWPYXrw8uKEJQOgfoZb0zTjZpWVGoz9zL1/u4zSw2fAAQMmj/cogdcsPkNi/5/pGOiekbLC0zLcwVKXAUmhcQyKQSH42ZSEuHrTN7+vkk98h3bzT9DD5UV1Ht65GjcYRfWJ8lJ2u1RS9m0TJsxJ5GSzdZ6yAckgin34BBqZaXWDqElCxgmYGw5aFZWwbAir+jIDXkwUq4ZaU8RkjbbYAJo94MTASmhGmsb1I/XiQhcdUNmhO22BJSBU4x8uBmqgeCALq+Hg8ecZV9M8Ilg1TTgMtIdZLh/GaLD9qsC/nDT14jfZ9ygbLvt+DrTV5SXvp8pbmZYOl/kl8eByxTYtRVuWBC/ABTrby6FObKYHJli1byr+qnHDCCYW/1Xv7GzkZQAhg2csE1LworMwZGzJYtSOHfGLPU4PfVs/sxnYWC/J1AG8hnznJ1+igqI9BiQmpTJrKCSawzWMS3Aow2UJgr5O85pg+PCcfAEsnQFCg1ajRcggYeGG24PfFSd84gM0kYEJk5+npS16PcuLCFsLYrbgQGwY4guMpwxvyUrCVwL1FNPcwBXiZ2nF4AB3+gKr8fKhwmED5ThI04+VAP6BkqZCQQMReBXm4a/Jzz3g9EJV7J42nFSKILQK+Icwrkg84ArzsCm3UqNHq0jQwCsknQG7bEEcCsPJsYAI84EG5FhIK4CoDpAAWLLDXyQ/94QTM4LTY3wTYgDV+XhyRaSowAQneDxSEaM4YARroxusBPsDGM+nQj2dFCF4VHg4IiZwJIA0PAvmRn5UT9w2YGu2vFBvYl4g9AhMOBzvlfQIoh9kSoDI1hQ+xXe303L5H2OBv/gEVyvQPH1jhHh+YkP6ZCkzcPGjJ5eKWqQQ6YmjzlE1VdmYDJO6Z5+aZhICePCHA5mcrPC75kgeK+okK5PR7OCDHPVRfkLNRo5WgedGnoaeTXdIvs/aNEI3ZEnv2Q12zHj8740kBpzqoD2DYu2/+mwUJ9cCQ7E086aSTCm74TDcw403FYUFlH9Ntb3dblyWhS5CMF8Mlw9QZYwygqMoEq+I5mT+aRwIsFQl4uU7QSyME3fCMS/imN72pBMwAHv6eCaYBsEaNlkN0LXt1hgYFL2UrVF7YXvhDEttkZw4OxzRwErYBMAmWO4Rg8AEqZjvsX+yJ7UoXSwZmnvGo4AQeMIPnxfZN6Ty3wVpZ/WN6WP6J95BDD1lArX4X02CqBBEeumWA05i4b+7rvLl3BnAESqAND2eD5csDfvICbZMfuca75rNUWkz55dbVpcXWjWbJv1ptmoe8sxB+oXF8gRKFp1vRuaGILoujsoNZgt+L7Vs0LX94OosN6ZvsY5qFOAvaoTzHwpkNO4dHbNZ98jiyao+USZ7wMFZeJJyb4jHd6ta+t7u8AcMcqSwNh8aEVLkOMKckmOfIIEkjDMBKw1KWaygt/CZR8nTPfbSUvKG+vEvhN0ve1aZ5kAHNUv9SZa09pqE9cIaZfUz0PjRE/6tPvzisgk3rG/lTBrCyS7Mk9i1sozxwiZ0jNiyP9skvn7gTMjPCy3O2TwZ44OCN7f0n3gMOWPqPYw0+j8i0jYDpaN9r4vqplFACXgEg6ZYQ7WXq/lxAgzzzS2bl6meNGs1KdJCiZ7oyNDAx2nnbx6R/eCjT+gaomrrZy3TiiSeWtvjuGj4+eSJMI55kuuZH+gDLarzPFZmyIelW6ACzFTxbhoR59IVnnBZAdeE+pvXj9zGJDeU/4aCdIDY3FLBIV6lrX7c0NxS5N69MQ8ShIKlKdYBBATQ6ROArMSjzUQEyc1CdZFXP3idCN2BqtBSiNwyILtK7eORDEWPlJbCFWaZyq036Rf+Y5k6zMdM+32WLwyAIzk55ouJEwMYKHCfDj/AR0MLX/ibABR+03WKXfrA3MnEncSn4ACxn2seEqT1LQMl+JYBiI6WPuQEdQAVQgJNDmop9RC6CAaYIIw1RErzkUw6S2vUd8DOIjRo1mg8CQhaurMaj7Fv0iw5eIEDyF00ACrF7sx2OB1A69thjS4DbKr3PGbF/U8IE1AF18AJNBSZuMATzCRMA4wx8Pve5zxXGEE5FdmqrDKBohG0ArlXmAELKhwhgvg158fFMw+2Fyqc7GzXa3ygv5nmhWeVho7wbU+IACPtmt66Bz+5fkFzoeXnu52dAR0wJBuADK/KbOTbP60osKjQVmIBN5sTO3D7uGPSDmoS09AdkbE138Hq4frXXgw9A8xzoeAZRbbwy9bPU6GwqOMuct1GjWWmewKA2vn2RAkS2CJhJiSObhsGErjPBxmEEQFOGd2S2hYCS590yGasSYxKUHtdh0qGkrePctHzb28fegJWyXLjkg35x2fJdYIIRHpnSKaMhQE4QzDxXnAmYeZa/E1cOwo6TrVGjaUTxHdmmMiQxRDpOpx1DE5CZNcYUYrfskn2agnFW2KtZVTCA91QTEIMV2m/apz5xKg4ILwo/my05L8I9ZTFs+/btu259ax8S38OlQxDMwYPRkJzDBAEsg0+wnD131MRd41kBrSAsfs4JnAE5jVCn8kMrU6N9l+iQUATj6678DkH0nCGyFwY9JAEJ/ZJQzax9EwxAQBZpT3AC1byk1ffBDO3HCw9YAKiFhRyArXwoDlqN22A5SeA861bepQisIzQqeeuzaR73jsflfhK/Ro1mIXpH8RlAgGCcXkWHu+c+Gpe3r0z9DBgAAkaYIPFQlGmU/unzmCa1yX3SkqfOl3vE3tWFunxqkj8vkQKU0/6Jl+slM9cNdZlrnOmZpcB4SASxh4FnlLQIzv3z1oCKtUdUl40skxrSqNEs5A3M+BbjFawWAcisQJlaDklsjPcCDMR6F0vs3m/hkAC2PraCbyrnJ2lIHUI0Fsfk8XIQYwbKwjzGxr0pnTLk0T97N1huPnLzwqD1x8H9UE8w249u7VlSsU61oRIaqkTQ2iaruHgqPPvss8tGrKAlwb0p7FeyLcDftgz91mi0/xNFZ3yUPy+/ocgLfh43WHI6FgPaQMmeJsCkHcpzTuJU+HG+uJEFLT83A3z6Xl6r9TCEI+O5sQHYmzZtKrMlaeLYZaTiofQRULJ8b59Rfk1s46S9Rq6zb6nmoSLgY4VNJN5GShF8+6BsxgJOAaxGjVab6OYkHb+kUvpksX3DvuEBgLGoBQdstraxEmh5hifgsl0AALJ5HpXFMB6Rv3uSDzByeJSrwXHqK0RmgmCgMHDJP/MCGQFt5xpolLHd3OZJBNC4r0DO/oWmJI3Wkoaews0r6Zel2KJywMWsidNiQQtIAR7XtgjAA88Ets2MeK48Io6MqR3QAljiW/DFdU0zARP3U2VcUeimUq4YoFGJSjE2XQvJC8ykATTxJi5dvKumLI0a7ZtkWsbzYeMwQPzOlgBOCiwwbWbfQj4Om6bZPWCCB/KV6doCn2zM9ryeak8FJowVEMyOEFCOCwdwoB305DUJdMVzsj/J/8GZUxIkmygJOQ+ByEaXHGoe+nhih4u1RfnNgDgabNkUDgYAHqDkZyoBHfjBO7K30ZYNZZz927YAuKme2LM4FezIWJUNlgJV44RTgUIQztlvZVxjAiUBjRU2npTgd4KMAl22IUBIoCQqz2uSn9uXgFijRqtFlNxb3QtUwHnolyE5rDxl386QxH7Jo3+W0jeAyYwIMAEioGRmZYM0jMAPBmirOvxdE5zgUbF9AXJYoYwVOWU4Ofqn7Dkr/8S7YcNo0jtFJRqhMQRyj4GzewxN6aBjvCFKAXhM8fzg19+zZItAe4M1Wiuy6uPlSNnrFyEdnYWiq335u88m5UVsiDEDpeyrGorIyob1zVJmMPpSWeUCsvradWzcM2f5tNc1kPJcPnhCBtcATN84yiqhL1hCPF2ajq0J8widc18+aXV6nVeQDEqqPOlx2+pG1JS0SWc0Lc9K5Q3V6ajOM64MGpdnljKhvrzdtHHn5eZdSRpXb31G0/I419SXFuPz9q439w5BWURKQHhcm/rasRp59Q2g0DcB7eTru0Y1LxT7rcl98tR8Hd378EGAjSNTYlQ2WG7cuOkiGWoCKj72xBsysPkdW/ILigtc+SGvSms+0r0lBMpC+HHnTOu6imJJ0eCJX2VPVITvNqJRo1kIEFB44YOufq41AYHsYxKnHZLYU4AgfbNYAmz5ppJr8WQzKHsatZHtW4UXmzZdA4DugTIcsWondm0mxTkij7zwYuo/8VrqP/3008u/IgheK+SLABqkcoz9YaXNlAALcZsBTIQAWgEa/ATJBce5cAaLQIDPcqN7m62GdnUb7R8EmPIWXorxrSTRbYY3L8CkX/RPQiyLIfZtn+J73/ve0XHHHVcAFy+Oih/oAh5bA/xzEtuGCQ77G42FmFRW8/XJve51rzKrEqveu8FyEkE9iKoiDQBENlj6jhJPildkEyUQcm/jJc9HtJ3gKtYJIQ3y3OYqeWy+tCfKJi2ABXkbNVopiu7VOjgkkWNeZFkqkZ+Twr4T3DYDOvroowvoWoUXqvFzk8yO2DXssDonQO7Pbq3K+UotMAJq4Y1mgkmAwWVTmMuFkSlZ/oFX8Iw7B6zyzSUABbS6my+RL17KC/QIm81a+e1No0aNVp+WCpKAiO2zXVM3IGXVnd3jZ4bkzKadeUw8KnsfYQKvSbqVOLMlzgosqGkqMGHA9YJuPhgO4TA3NQNUAouAhUclTT7ekwr9eaXygEw+RAjTu0TkNQx/wsvTBbFGjfYnYg/zQsuJt7FTMyi2zUMCVOedd15xUMpy/wJvsWJTVvggn5kXXABs0jgn8prCATFlItNUYBKwsufAniT7lhIXAiZQUuXiTuaoztJc21zlGWEAFcE0hiDmk/Y18KYIJO7EJRQ0W2ogrlGjfYGGDL73UQ0GsxIMMG2zSdL/QZqe+Zkar8fUjQcVDDCbso+R48IJ4bw4+yiAmZhwDiwx3audkhL83rhp4wKj/uC3ivz+hRumARBfjIkQ7qEmL8hzFQlc+Z0cUAJg8kFG7p08Yk7SzUVN6Ry+Iw70NAI5N3BqtBJEf3nm3spZgBmK6H1W5bzwhyR2nOB3vcq+GAIkASE2b8ajj03ROBjqiPPBYQFIwjWcEHggDOQ5DLFqZ6wEwmHI7n1Mhx021sVUkYp1atDVvfwBKkRI6c7KBP3k4S3xlKSHh+cGyUocNDVY4TVOlkaNFkP0CCh5OZpS0LshyQscGPA46PuQxP7YdPZ4LbZv5GfvNRa4Rvobf+lACLkONiB9Ib97z8hirEz1vETKFyz9TOSCC/pjOypJXEjlOlZljjQmguUcqtODphEsFJ7hn7RGjVaC6B0dBgSrpVfj9L8mzxgm4wNMvIchiSzsWv+I7y6lb8yk9C3viFcEXIANJ8SLIP2hzdKDGe7Zu/qVk9/4kMWzshN9584du+xLGvehOFsBrLTZm4A5D4frZR+CigGNYLhKIV2NijWJIwl4ZUqIktdfQZmP4rmUDmrUaByZHngLi2PkjT4UMVxTFUY5D1M5/aJ/FjuVY7fCNlbhgIupmy1AcMDZIhl7RsDGn2S6Fxi3ug+M/AO3LUP46AuzJv1iarh7H9PCrImQ48juTHEgwiDzQp1rl6dKRORF4+1FIphAl+VASFqTvJYX8fPcXFNe/PAnUOpo1GgliX5P0vG1pHmRA6VfFitTgImNA1t7EHlNAEbMKIQvW7fJknMDK3yjzVctlYUhQFEMWozKiyOyTH2FxN0LAR9IZ4MUsPHlOhUAHZVCUQgpX91gDfAVSx6XCL7NmPL6K3CgtNjOadRoVponL3x/0HMAYiuQX2iYkjqszDnzfFxrJ7tm48DH9BUYCYIn7mSmho/7GpTQon1brpqfoDhzvXg7VtQgJs/JXBFQ8YyAWgi42euQIBdhbBmwwic4jto0rtH+TvMGkkuRB4iIA3EyeEJW1dm1e9uKABSvyoyIwwInhISs1NsmoHziTRwbIR4AVePFVGDChAvG1eK+iQkJlglYAx9BLoJAQ6iYnd4OQmdKJ4//jANCpoI6xRwXr6FXKBo1uiTSUkESgPCEzj333OINiS3zjoATgAnBDvgAB8ygEFyAExyVT3ziE2XWVXtRkal8KM7mpnHBb/scICGAAUbmkRBSha4JIhiuQrvCpQli25cgjoQ3QQTZeEjyQU8ARQhCKY/PPCzpNtq/iLHQ3aWuPK0k0f3MFryohyb9on8Wa3eASTgGGLF17cED2PjJGgJKgt08KJjgK5dATFlY4PdywjkWJcjBa9In+scqXflQnB3X42a+MvKWFFa5KZszwCIYANI4XpBnPCZnggE0AgEmoKZigvlwHC+J0ATkObnnjemguJjdMxr3bLF5axqXpy8vko6SJ9QtUz8bRzWPunzfOXlC4/KOexbqyxvqlqnLdsuhuizqPuvLW/PpntG4Z0vJS3/pZ1H2hbQhKS939mB6U9O0dnRlnzWve9TNgwAJ21vsajiA5VhYXXMNXBz46efwz1kd8ECbpcEKGGIGBqTYPRxwdo/Xum3btu06+KCDRv9dAIyucJhgGDeLEI6Q/IAmgOKZ/IiQnhmEkDzyJnKfbejKOKtPnr5zDnm7zyIT3t28Dtc1de9D4+rukvo8c+Q+9aRcnqHwkEefuK9ly3OUtG7dydflPSulPP5dSj1L4TvPpF3AQJ978fW1fRpN6ptZ+y35yAEk6WlsKoSHfNPOs+Tto7488ZjqvkmevmuU8trgQNFp93i6xq+2S3mkwQVnuCDdi8O1MgDM8937mMpPUjYtadDMG3Vw2am5pwGhboMEwaCkvHUnzEo8NBu68HDU8vqsr8boYPVqoF3l3gTKkdEz9blOhy6VIL2pgTpTFy8Rb15kNowhHU0+bwEurTZ4K+iH5PEGwSdt6KNsZsOjBvtZyRuOcuiT7jSCzBSklml/IX2dti133JdLQMA48hzo8JAUINA/QilLsf+agJCYMz6mcCHpZk7qoHcWu+ivsE9i155ZQGMrbMk+phJjWr/eX3lf+HOR+tAAAKQRjFFDrMgZZAZK2VXuefJKo+AMzj4lgliRIzThuICu5SOIfAaLYauTgPjIg6c6BdAYkGCZNPkdlE5jgQEZAJHy6iWjPRaAQb1WCfBUT2JcZJOWtnK1dRge+MX1JoMy8lqJdJauL3Q8RVNenwCPxDTIY2uFtkrXVu1X1jNgk98M6bNMPcirfv0jTTlKHRmVi1yekUeaa8+13XMyOMionoCSPPIaO3tNyA20MuXZXw59ou+Nhz7py7NWh7EzlsaF7vblWctD3zjyou/LM8uB6PS73vWuortCNElnM1u2bCkbq+kq+2WPntt0Tb+t4nvOPug8PZwa/IaC9iX97nfnl7c+BWfggIPxGnSbKzWQ4vu1sDzy+pAU0AAoDJjhyeO5ewBAOIIaNF4HQxFY0wCGqMF4yKMOe6UYFdIQgXSGBWzwIq9GM3o8GTxvjVJqR2QgJ7m8SaMklAYPKw6QXN06TVk8tJtMrslJfp2tfjLpCzwF+fJGJIeP4QGBgKZyeVvoBzwDKOQFwgbYc3JaRCCbQVSX+gOenjtSVt60twzwwhnhlTm9w9gop15jqW8t5/La9ifSj9pm3BnfkERnjCNdzQtiSNIvdIiuBkiWQrEzv+AQxE4AHMjY82j/ov1NbI1O0k91s1WARN/FmGCGMl6OU4EJSOz+pAEv6HJ7AUZEXaMMvI/C+fQugyaYZURKTuE1mmESyDVjByj2PDFUBsaN0wBIy1DOPPPMIiRjAlAawd1TVp1WBQGSgZZHw6QzSuDASCG15/joCM8BENCwdwII+hyLT7XIQ2nJA/jIBwAir3Qy6DRA5Z5RGxDleWX6xUIA49fZBgEpYxOpZ8BVPm0CjrbyGxx1ACfP8QNAyqhHfwJmz/Wn/NLcG3BltVMb8SU7udSrjQFIz8mpf40F+Y0jkKJU5M23dPYnmjdgMi48pnkAJn3jWC4wKeuFpl10z5cDtBUesDHeKv0CWOyQIwMfjAv9BdZZ6We7eE0dKUYAFHTob397fgESzAAAhgSg0MBNI+NJORgBgCCAfPIzBDzy5rBNwHzTNZIeD0I5Z8ClIfIAF+iqEQBTI9JwecjF6MnCsMmDn3tGiyfZkqZdrpUjIz52rpIJcGTVUTvI7dphABB+DoOjvHSdi2/uyUg2Ri9NmwKSnqWM9kkDKPpJG/WPNJ4PGV0beGd8HOlriiG/LRjyx6uKrEj9+OBdA6j0RqtPywGAlSayrJQ89M0RXXPOLMdL3iyJEyHd9/6BExu5y13uUmyAcxHvHk31mDBniAwHUx5BXC6AxeA0jiGfc845RdEZumc8GGdgwwi8sXgcDA9oADT5BbsYPoNisPECCAoYyQdU8FGXazx27tw5uutd71pkUQ5/5fD2RmKYZGaIZJZHffh4DgjIxUPhRSgP1Bi9Nusw/Hg50hm+MtJ9IEsehg8olQkIOMjJ+F3ni56uya0ufKTpK/faKc09eXhOBlXdBlYe7QZu+sMzbYgyaJ88+pJ3QBZ85FHGtbaSyXTT2KgfqEszTnm+P5Ex0ldtKndx0i/6J/HQ5RAdZLfIix0/tkav6Zk0dsj71w90TR+QwXNfvpU/HtPeD8WNAyaFeCY6kyuWeAZA0smU3plxZuMkAyIQg6IMlD0GbdogDUgQzMGoeDaElc/bXzwHj5QFCgFHHcDwyHWf+9ynpMunvnQ2WfyWhxF6pm7pOsW9qY168Xbt0y/S8XbWJjI6qxNA61jGj8imXp5NjD8DA8Tc8/TIrc3SlJFOdoAC5N0Dq5C86RNxIO0wBnbN63Pl5CeXfgQ4+hxvbSGzPOQyVspQCvfaof1eDqbiypiCU0zP9JHy+xN5Sek/Sq9fhiT658Wjj+nYkGS89Yv+oWvLBW38MqOgcyHpbJuO0etgib2TdFdMF3bQUfKwfThQNlgetuGwBYW9cM9ClzKglFqebj7pBNC4PEvekGt5ckbOua7TXads8uReHRpgpSuf8tVgFB4ar9FcRgoQHnUefJyBi8FhlDos6aH6PmW7JC3yIUChnLr1XW0Q+gXJnzJ1X+VskHlaBhWAAE7G1Vd/ZKyfAVFgpG5KIU8IWAM93hWFyPjtjwTAvQi8LOsxGoKMSbx5HtyQZLz1i/7xcqz1o4/kT//V1zXhUetSeNb6mTT5XOMj3T27Zo+89wJMhyx4QjotDPqoFirEO1EmldUVoxicA39nz5OOUib3SFpdj2vPnVNWAxhcDZppg8GXHve95lVTLQOqZQjhiboy1tQt79yt032d3r1GdRlpAU1GFUXu8kXd+sIvbXckj0ObjB1vTj8lfVIb91XShwEm7QvVfZbrvrYnvc7bpTpPN2/SEB01nvp9XwOmaZQ2121HPChH2utaHvf6Q/0cAmANmBxmBGUqt+kIGywX7+aadnBLxVciyDgytzQNknepnaAhVu8EfzP9CFFAUymN4g7GXdb58mp8H+kIUyrup/x1Oxgvr8WUjLey1lTLUrd1JSi8V5rvvBEgiLIv1/iWS4ySJ88oAeWQZNzZDK+aRz7NfpdC2ste1SGerM1wwMvQT9XMLIRf2Kd79q1/9m6wPLBssNz9tuweEI3hMnYMTAPES6QLzDJeDYwbBhwyj3btkGfbtm2lDkIRKEiKh2mLZ8roMM/VQVD34juZlthKACg8Ux5/Mrk27UGW2vHwZrKx0xuBDHjyFtST9qpb/gCdevDUXmXOPvvsEmwu7mWnb1b7qKnv+XKOUN+z/emgF8YRGIzT8bU66KwXJb3kIfTlWasD6Rf944W80n2DbG356Ec/WrCCDWs/YJKuH4QTrMaJ8QIu4RQ44jx1Vc4yH+O01AfJ7Hq2D0hQVmNUajWOwcsjmCWPvEDBNUGQCgW1pckLSGx6xEsHES787NGRBmDk0SCAIqCrgQAloGJjl4FWVsOsOGk0+XwtDzDZ46NeQFh7R8AUT/XgZ0+WfNIMnE4T9AdMjfY9CjB58cRghiJ6S0czdRmaamBa6b7RVjbMabDi5sXAKxIT5iWxQ05AvioiAC4Pe4QTU33beB4KQz2dijmwsYEK4mHmm+CAw7YB+VTsnlDATQcYFAPi+7/KEhBI+EawlSJ5AAuPy5SPWyfIrQxvRlAbUNgmkNUxDQNAyptaaqzNWsBIfUBFJ3kOLAEj2Q0KigdnYyWeypNZOZ6iqcDQCt2o0WoQm6Lbq6HfmfmYeQAatgsPpJm58JjYMjuHIWwtXhuaCkxWviAZw+a1ODBSIYMHVOao8ngGHDxTOa9F5YCLoNJ5R4AB+AA8YGD+nzcIQIGegA0/AKIxAMJbTxneCxk853mpSx0aBex4O8ARMMmPB1nxVI98kFw6ueQBkJ4nDSUulftG+y61Mbw4sQP9shp9A2Ss+HIG2KsZlXituuw9FC7hxMAO9g+oUGSZCkwYMlxgYb8DBoJYvCb3DvsOCCIvwyeQMioBNKaKKleO4fO+xImgpaCyvPjwXgAIPhpj57WdoerWQF7MkUceWf7JF8hpnLy8JqBVk2khHgBT3bwoyO1fhVF+nmFw/BTm5JNPLt4awDMFBap2ffOeIH2jfZvyJm50UVqtfoEHFqnw96VKdudFLywjXHLKKacUDBGDMlMyi2LLkWfdwlRp16ZNGxdAhEtX0goBFZkABe/GNZBhvBjF8wAm8qoUaDkIBRDkjVclnyNprqXL6xpgxUPh6TgAmDTekjIJUKcu12TBwxSNNwaNAyTOaYezusmNH88K6GiTDsEDr3e/+90FMO2BCtKrLx3WaN8injRd8nIaegzpVxaGui/SxVD0edx5VtIvQhf0vEt9vBZTX56xU3bHKZCmPsTu2DTnQH84jJXnZi/lQ3E8ht0bLEuZQqkY5YxyXQskLcZdP6/LIYLIgzwPD+eky6Ncl4/Ds/oe5WwO6znkDTCh1JEy7ikIIARSqRd57q9kdBoPLV5feKTuPsqz7rmPFpN3X6G+NsxDuxgG3QQE9VjPStqA+tox6VmX5KVzCS84urTa/RX+OceRoO/d5/rKuUt5Flvuy4PwkScv9dhuXcbZM4cxYpdAzCyq/BPvhg2Hl4x9BOEzqBgpyPAxQxg66rQ+UjaC1RSQ4GEpH6FdS+8CSBrTpXhb8i+H8FGHNoUiU5dqeafRPOSdhVaaX5fWWl76SscYX1f31proJq+AjtH3xZB2hqb136x5gSRg4s2Mo/DCJ3096dyXNzOV9L9FLbFl/eEadsAY42Q2I6xTNlhuPnL8P/H6PIkYjkNwWOxFDEmDEjMS8Db1CUKamjFsz1RKMGVVrGxABAmO2zbAawsohI9IvZiP+FDtBTVqNCtRdPpnKjc0MNF/UxegJEwxJLEz/WLqJHQRUFlJYsds2PYbP3oHOLbk2H70oAc9qGzrsQFTutix8bEoJT5cRoqQ48gzP/gENJb9VWSp379r2s8EVETbxXdU4iwoDcBMr6yOOXyj6QMf+EBZQavrI4gVPyt1AT7xImlAyQqbAW3UaCmUF90kHV9LIse8yKJf0GrJw3lh97ACIPPQ7Dn8+Mc/XgDKM6ty2V4EmAKQUzdY8lxE0UXYrWT5ManlewEzoAH9A04aaAkfyNhrxMsBVonV8KC8wazIxWsCVAE2bzU7u7l9ygFDnWdZUVqjRoslLzV6RE+H9pjoMuOk+/Ogz+xR/5hGrYbHhLSTzVth57BYdFIXzBHPVT85rLjDC1PdmTZY2sckSm4XJ7cPSHD9zNlNw8wRMTetsyLmGRfNEv8xxxxTQAso4WFgeEIGJ2hNSMvzvCPoSThun/zS6lhPo0b7MrGD1fJO5pEAsMUo4ARwfBwOCIpb85IA0tFHH10cF5ghBBSAnApMmAMZ+w/EejD1v3AYAQ3PMQZQvB7oKLClYpsfCcLTsoMbsAEk00F8MkgAzSqYKSIXD+B5DjnxXy00b9RoLYkeX9J0mb3zVIGO/Y5CN2ZUiM2zc8SjrYG7TOUEmyZ1Gu8I0NzxjncsDFTGQ+LhCGbzcgI2pmm8rEztBMUBG97q4QnJqzwAk8e0UDngZgoHzOQzbVR3PiDXqNFiiG5lqjAPUzkvcnEXRjr0VE7f6BfyCMSvBmAGZMyQbFbm2Pi9nJANT8mYsHe27l+6kYB82fNkVc7XEddNGDRCG+B4L641CIAggSselcg6EPKDWUFsnlA2tmUjlWugBWxM+0KUhkd1xhlnjE466aQCetIMpvNqdFyj/Z+ywZKyA4Qhid3M06qcftE/9g2tJmh3bdi9sZCmP+CIe/bvKF+w3LZt667d28Ev+vG2LhC4DwIiTJNPA8WSEiPi+ZjSqSBUl6+v67pcC44JjAHB5OGhDa1Uteyz0lLK9NFK8Vktmif5allce4ECBGAgLelDyKpeHgFdJs+QRBb9wnbjMU0Cp7rPxvVfX7q0Pko+Z3kcxoo8ZYPljh3bd+3+/diFU7m6ApnFfXJvagV8UCoNGkJC5xy5R9lYVseMnMODWym/AUtaSHo8tEmd16hRTfQo+5jiFUTnooNdyrPuuaZxeSblRXQ8MwehjCGJXPqGXdpHlL5ZaVKPA7HhxJbhiPrIAKjdk4XHZGo3dYOlJb0Xv/jF5XdlGPkBrXkiwlDgG/ICD/NmlRoAACQt3o69UIk/4aOcPCFTP96S6aCBUy6BM96YbzT54R8Fa9RoVgowzcsGS7MJL9h5mMoBAv2zWhssa2LLth2dfvrpBQiPP/74Ur9FMTb9wAc+sPSJrUiC4ruD3wcKfvcPGrDA9BGPeET5Rw3TM6tslv3tQRLAtrPTihpgEiS3sRIBG3udxKAI47l9TmJQqJ7bitQrC6wMnjxW/tQB4Gy69M8KiWs1ajQL1VO5oYGJHZmq0PGhg98owW82tdrABAhhhLafeOKJBUfEpTdv3lwcFzFAB7Aq8cBpGyytoPnFPa8l4POOd7yj/ETF1yO5ZnaAc03d2zIAiAwAUFOpr0haJlSp/MAGQPG8MkA2X4nQqwNi+h90SA4AvfFMJ005GzA1WgzFm18L45tG8whM+me1VuVq0nZft+V88NLsi4Qt6uaI+ASK6Rxbd576CiGwXZmmcHe/+93L/I/349oSIDDxWzlg5FqH2yDpDA3vec97lqC4wdARwAlIESpKg7zN/OTFHib51eNbTHaMmpcnX6NGS6HEOYYkMsyDHCGyrBVYs2/bBR7wgAeUmY9ZFs/IJmzerJmVPOmfmYCJh2NaZWoGUDCAgJjwevyxpB3hlvlLRH2hDK/Hjm4fiYKIPCfTMcEtecWYeEOOIDch7ZXaunVrmdr5AwP1Aal5eMM0arQcYhdrBQSzEFnWCigTjvnYxz5WtguxdfFmts6DghcwJbT375vGTeUEo4ALYEFcLg3asGFDmbbxnoCWqZ5nAMS0ztzVFI+HZEp3wgknFHcaEAEl+QgE5I466qiSz6GsPG9729vK1M0mS9PGmn+jRrPSvAW/52lVTr/oHxuc1wIwtZ2zYhx851/4xpQOQNlLSRZODJBat33btrKP6X9jkNMUDKDEQ8pZJwMr9/KoTFoGH7j4FTGktPt748aNBZCUCUqb/nkugO5ZEBzPt771raN73/veRWh5lMM/ZdeaUu9iBnApZfpopfisFs2TfLUsrukMjzzB76XIqsy4/N1n0/J6+c5DjIksmanMsjCQdjmjvjbnPI7SbvadWBu7zz1nxrnMuvIX4Xvq6yUVZlBr4SZR8gW4nFFddlwj5AnodfOTQ3qtZM7h5bora855jpI2KS9KGurmWU7emsY9q9PCdxwtJm8ock2iWfKE5i2va4ru8PKL178YfmhS/u6zSXmBgFAGj6m7F1CZlJ10niVvTX15QvqF1yTWIz15ahtz7vJAfXk5EF17qvN2qZvOYwJOZmEz7WPyo91HP/rRJVru4+EqN0fMQHcrsNSvEg33t06ACanU51BM3SDnrMLXZC+E1TrLjak/5BmX3W/yIHGjRoCA8VF2ejskAaZL8lSuJmAm1mQfkwUuv52DF1bfZ/pQnNiO7QHiSTrW/68JgmuQz5IIjGPobCnQHDE/zlUx11U6PspYMqQsBkg50znPgJbVOvNOWwrCm7tZk20Gysgrn2sBcteeuYbcjRqF6OIkHV9Lmhc5EFkAhGOtCRYIfPvxrhg0ByjhHDR1HxPQsLfIEp9CwMZH42yixBjQWEF7//vfXzwlB3ABPBps+d/neXlK5rLy5oNRthnwwPACVh/84AcL6OEhv8CY+SZEj3cEfAAWOZTfsmVLSVMPQLLVgDcVL63RJZu8TOnFvGyw5KUwwHlYxNE3XvxrsY+pJoDIWXHYTsR29Y1fhsABU8upI0V4WwJ4TPYaCEZDO6Bw2mmnlQC1VTs/WXnc4x5XfoCrQhXxggDXox71qNH97ne/AkY+FmUbgG9856+9dYqfnHDhsq9hATBHxx57bAEpgxniZZ111lkFsHzJwF4pecnEa2rUqEvz5KWs9ZRpEkWWIfpHneqPt+a6lmMqMHnbiOkABDEcmy3DwHSLBwQkUIJfmUq5BjLJ5x4g2WrAS8LXJk1bArh05t08HeVNyXhG7qFoeHrbACw8IW3+chhvxzwpYaNGjS5OQIjtm1XZVF2Hf0JTp3I8EcRr4rkAFtsHfCDOnwvwiu52t7uVgB5XDIDxgmyKFCy3TUDwHIDYu8Bt5L7xhGwjME0U8LKPAYjZukBwHhTeNly+733vKwEywJWfpgAqYMfrAlIC6hprKicA3g2MN7pk0rxN5diHl+0leSqHOBiACIaY+fh2G3n0D9woq3JHbD5iLDANTYQHYoApS6whv83jxfl7b6sujRp1aR5X5YAkMBiS2JV+0T9e6GsNTH1EFv1TNlhu3bp1101ufOPRvxc6LfO8rpB1Wq6hP6/E2yhTqLqce+nyJd1Zeq5R7rvllVM+UzjkPjycxZSs+lG6BLtrHitJXfmWQt22ryb11bWW9Q9FaSNyTX+cu1tb6jPqpvWda6qfRcfdxxZqqvPEXhx5tprUlb++JhN52E7kSf6+azSO16Rr5L57rW7jkvyAm0yAe93OnTt2bdzoJykXbrAKg1Af03Hn0Lj0cTSufKi+z3UOjWnUqI/iMeUnKfSF/tSUtHHnPpolTyh5GB55eP75SoZnq0ldGXPt0C9CNV7sAe7k77tGfbymXSP33es6DXE0HMVjylTuUpdqMZlG+x/VwDR03BEwCfTyCOZhg6XZBmCyHSce05BUT+XmM7DUqNEKUt7ejS5O89Q3ZNk9+xmN/h/M0GJaV4xZaAAAAABJRU5ErkJggg==">
          <a:extLst>
            <a:ext uri="{FF2B5EF4-FFF2-40B4-BE49-F238E27FC236}">
              <a16:creationId xmlns:a16="http://schemas.microsoft.com/office/drawing/2014/main" id="{FC05D0E5-7C56-4A68-AD77-0C1AC7465934}"/>
            </a:ext>
          </a:extLst>
        </xdr:cNvPr>
        <xdr:cNvSpPr>
          <a:spLocks noChangeAspect="1" noChangeArrowheads="1"/>
        </xdr:cNvSpPr>
      </xdr:nvSpPr>
      <xdr:spPr bwMode="auto">
        <a:xfrm>
          <a:off x="4533900" y="1327150"/>
          <a:ext cx="304800" cy="3038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3352800</xdr:colOff>
      <xdr:row>13</xdr:row>
      <xdr:rowOff>4762</xdr:rowOff>
    </xdr:from>
    <xdr:to>
      <xdr:col>18</xdr:col>
      <xdr:colOff>118275</xdr:colOff>
      <xdr:row>30</xdr:row>
      <xdr:rowOff>6112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ema">
  <a:themeElements>
    <a:clrScheme name="HSY">
      <a:dk1>
        <a:sysClr val="windowText" lastClr="000000"/>
      </a:dk1>
      <a:lt1>
        <a:sysClr val="window" lastClr="FFFFFF"/>
      </a:lt1>
      <a:dk2>
        <a:srgbClr val="339F9B"/>
      </a:dk2>
      <a:lt2>
        <a:srgbClr val="64C3CD"/>
      </a:lt2>
      <a:accent1>
        <a:srgbClr val="33BBB5"/>
      </a:accent1>
      <a:accent2>
        <a:srgbClr val="F18931"/>
      </a:accent2>
      <a:accent3>
        <a:srgbClr val="814494"/>
      </a:accent3>
      <a:accent4>
        <a:srgbClr val="D8318A"/>
      </a:accent4>
      <a:accent5>
        <a:srgbClr val="74AA50"/>
      </a:accent5>
      <a:accent6>
        <a:srgbClr val="006AA7"/>
      </a:accent6>
      <a:hlink>
        <a:srgbClr val="008782"/>
      </a:hlink>
      <a:folHlink>
        <a:srgbClr val="81449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9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5"/>
  <sheetViews>
    <sheetView workbookViewId="0">
      <selection activeCell="F9" sqref="F9"/>
    </sheetView>
  </sheetViews>
  <sheetFormatPr defaultColWidth="9.109375" defaultRowHeight="13.2" x14ac:dyDescent="0.25"/>
  <cols>
    <col min="1" max="1" width="13.5546875" style="44" customWidth="1"/>
    <col min="2" max="2" width="13" style="23" customWidth="1"/>
    <col min="3" max="5" width="13.6640625" style="23" customWidth="1"/>
    <col min="6" max="6" width="12.6640625" style="23" customWidth="1"/>
    <col min="7" max="9" width="9.109375" style="23"/>
    <col min="10" max="10" width="16.6640625" style="23" customWidth="1"/>
    <col min="11" max="16384" width="9.109375" style="23"/>
  </cols>
  <sheetData>
    <row r="1" spans="1:6" x14ac:dyDescent="0.25">
      <c r="A1" s="39" t="s">
        <v>0</v>
      </c>
      <c r="B1" s="39"/>
      <c r="C1" s="39" t="s">
        <v>1</v>
      </c>
      <c r="D1" s="71"/>
      <c r="E1" s="39"/>
      <c r="F1" s="39"/>
    </row>
    <row r="2" spans="1:6" ht="14.4" x14ac:dyDescent="0.3">
      <c r="A2"/>
      <c r="B2"/>
      <c r="C2"/>
      <c r="D2"/>
      <c r="E2"/>
      <c r="F2"/>
    </row>
    <row r="3" spans="1:6" x14ac:dyDescent="0.25">
      <c r="A3" s="39" t="s">
        <v>2</v>
      </c>
      <c r="B3" s="39"/>
      <c r="C3" s="43" t="s">
        <v>3</v>
      </c>
      <c r="D3" s="43" t="s">
        <v>4</v>
      </c>
      <c r="E3" s="43" t="s">
        <v>5</v>
      </c>
      <c r="F3" s="39" t="s">
        <v>6</v>
      </c>
    </row>
    <row r="4" spans="1:6" ht="14.4" x14ac:dyDescent="0.3">
      <c r="A4" t="s">
        <v>7</v>
      </c>
      <c r="B4"/>
      <c r="C4">
        <v>26605</v>
      </c>
      <c r="D4">
        <v>475</v>
      </c>
      <c r="E4"/>
      <c r="F4">
        <v>25697</v>
      </c>
    </row>
    <row r="5" spans="1:6" ht="14.4" x14ac:dyDescent="0.3">
      <c r="A5" t="s">
        <v>8</v>
      </c>
      <c r="B5"/>
      <c r="C5">
        <v>23097</v>
      </c>
      <c r="D5">
        <v>391</v>
      </c>
      <c r="E5"/>
      <c r="F5">
        <v>22112</v>
      </c>
    </row>
    <row r="6" spans="1:6" ht="14.4" x14ac:dyDescent="0.3">
      <c r="A6" t="s">
        <v>9</v>
      </c>
      <c r="B6"/>
      <c r="C6">
        <v>21835</v>
      </c>
      <c r="D6">
        <v>146</v>
      </c>
      <c r="E6"/>
      <c r="F6">
        <v>21023</v>
      </c>
    </row>
    <row r="7" spans="1:6" ht="14.4" x14ac:dyDescent="0.3">
      <c r="A7" t="s">
        <v>10</v>
      </c>
      <c r="B7"/>
      <c r="C7">
        <v>1099</v>
      </c>
      <c r="D7">
        <v>12</v>
      </c>
      <c r="E7"/>
      <c r="F7">
        <v>1081</v>
      </c>
    </row>
    <row r="8" spans="1:6" ht="14.4" x14ac:dyDescent="0.3">
      <c r="A8" t="s">
        <v>11</v>
      </c>
      <c r="B8"/>
      <c r="C8">
        <v>7171</v>
      </c>
      <c r="D8">
        <v>260</v>
      </c>
      <c r="E8">
        <v>135</v>
      </c>
      <c r="F8">
        <v>6886</v>
      </c>
    </row>
    <row r="9" spans="1:6" x14ac:dyDescent="0.25">
      <c r="A9" s="39" t="s">
        <v>12</v>
      </c>
      <c r="B9" s="39"/>
      <c r="C9" s="39">
        <f>SUM(C4:C8)</f>
        <v>79807</v>
      </c>
      <c r="D9" s="39">
        <f>SUM(D4:D8)</f>
        <v>1284</v>
      </c>
      <c r="E9" s="39">
        <f>SUM(E4:E8)</f>
        <v>135</v>
      </c>
      <c r="F9" s="39">
        <f>SUM(F4:F8)</f>
        <v>76799</v>
      </c>
    </row>
    <row r="10" spans="1:6" ht="14.4" x14ac:dyDescent="0.3">
      <c r="A10"/>
      <c r="B10"/>
      <c r="C10"/>
      <c r="D10"/>
      <c r="E10"/>
      <c r="F10"/>
    </row>
    <row r="11" spans="1:6" ht="14.4" x14ac:dyDescent="0.3">
      <c r="A11"/>
      <c r="B11"/>
      <c r="C11"/>
      <c r="D11"/>
      <c r="E11"/>
      <c r="F11"/>
    </row>
    <row r="12" spans="1:6" ht="14.4" x14ac:dyDescent="0.3">
      <c r="A12" t="s">
        <v>13</v>
      </c>
      <c r="B12"/>
      <c r="C12"/>
      <c r="D12"/>
      <c r="E12"/>
      <c r="F12"/>
    </row>
    <row r="13" spans="1:6" ht="14.4" x14ac:dyDescent="0.3">
      <c r="A13" t="s">
        <v>14</v>
      </c>
      <c r="B13"/>
      <c r="C13"/>
      <c r="D13"/>
      <c r="E13"/>
      <c r="F13"/>
    </row>
    <row r="14" spans="1:6" ht="14.4" x14ac:dyDescent="0.3">
      <c r="A14" t="s">
        <v>15</v>
      </c>
      <c r="B14"/>
      <c r="C14"/>
      <c r="D14"/>
      <c r="E14"/>
      <c r="F14"/>
    </row>
    <row r="15" spans="1:6" ht="14.4" x14ac:dyDescent="0.3">
      <c r="A15" t="s">
        <v>16</v>
      </c>
      <c r="B15"/>
      <c r="C15"/>
      <c r="D15"/>
      <c r="E15"/>
      <c r="F15"/>
    </row>
    <row r="16" spans="1:6" ht="14.4" x14ac:dyDescent="0.3">
      <c r="A16"/>
      <c r="B16"/>
      <c r="C16"/>
      <c r="D16"/>
      <c r="E16"/>
      <c r="F16"/>
    </row>
    <row r="17" spans="1:6" x14ac:dyDescent="0.25">
      <c r="A17" s="39" t="s">
        <v>0</v>
      </c>
      <c r="B17" s="39"/>
      <c r="C17" s="39" t="s">
        <v>17</v>
      </c>
      <c r="D17" s="39"/>
      <c r="E17" s="39"/>
      <c r="F17" s="39"/>
    </row>
    <row r="18" spans="1:6" ht="14.4" x14ac:dyDescent="0.3">
      <c r="A18"/>
      <c r="B18"/>
      <c r="C18"/>
      <c r="D18"/>
      <c r="E18"/>
      <c r="F18"/>
    </row>
    <row r="19" spans="1:6" x14ac:dyDescent="0.25">
      <c r="A19" s="39" t="s">
        <v>18</v>
      </c>
      <c r="B19" s="39" t="s">
        <v>19</v>
      </c>
      <c r="C19" s="43" t="s">
        <v>20</v>
      </c>
      <c r="D19" s="43" t="s">
        <v>21</v>
      </c>
      <c r="E19" s="43" t="s">
        <v>22</v>
      </c>
      <c r="F19" s="39" t="s">
        <v>23</v>
      </c>
    </row>
    <row r="20" spans="1:6" ht="14.4" x14ac:dyDescent="0.3">
      <c r="A20" t="s">
        <v>7</v>
      </c>
      <c r="B20" t="s">
        <v>7</v>
      </c>
      <c r="C20">
        <v>555</v>
      </c>
      <c r="D20">
        <v>670</v>
      </c>
      <c r="E20">
        <f t="shared" ref="E20:E25" si="0">C20+D20</f>
        <v>1225</v>
      </c>
      <c r="F20">
        <v>130</v>
      </c>
    </row>
    <row r="21" spans="1:6" ht="14.4" x14ac:dyDescent="0.3">
      <c r="A21" t="s">
        <v>8</v>
      </c>
      <c r="B21" t="s">
        <v>8</v>
      </c>
      <c r="C21">
        <v>544</v>
      </c>
      <c r="D21">
        <v>676</v>
      </c>
      <c r="E21">
        <f t="shared" si="0"/>
        <v>1220</v>
      </c>
      <c r="F21">
        <v>121</v>
      </c>
    </row>
    <row r="22" spans="1:6" ht="14.4" x14ac:dyDescent="0.3">
      <c r="A22" t="s">
        <v>9</v>
      </c>
      <c r="B22" t="s">
        <v>9</v>
      </c>
      <c r="C22">
        <v>546</v>
      </c>
      <c r="D22">
        <v>693</v>
      </c>
      <c r="E22">
        <f t="shared" si="0"/>
        <v>1239</v>
      </c>
      <c r="F22">
        <v>73</v>
      </c>
    </row>
    <row r="23" spans="1:6" ht="14.4" x14ac:dyDescent="0.3">
      <c r="A23" t="s">
        <v>10</v>
      </c>
      <c r="B23" t="s">
        <v>8</v>
      </c>
      <c r="C23">
        <v>1</v>
      </c>
      <c r="D23">
        <v>2</v>
      </c>
      <c r="E23">
        <f t="shared" si="0"/>
        <v>3</v>
      </c>
      <c r="F23">
        <v>0</v>
      </c>
    </row>
    <row r="24" spans="1:6" ht="14.4" x14ac:dyDescent="0.3">
      <c r="A24" t="s">
        <v>10</v>
      </c>
      <c r="B24" t="s">
        <v>10</v>
      </c>
      <c r="C24">
        <v>19</v>
      </c>
      <c r="D24">
        <v>28</v>
      </c>
      <c r="E24">
        <f t="shared" si="0"/>
        <v>47</v>
      </c>
      <c r="F24">
        <v>15</v>
      </c>
    </row>
    <row r="25" spans="1:6" ht="14.4" x14ac:dyDescent="0.3">
      <c r="A25" t="s">
        <v>11</v>
      </c>
      <c r="B25" t="s">
        <v>11</v>
      </c>
      <c r="C25">
        <v>344</v>
      </c>
      <c r="D25">
        <v>817</v>
      </c>
      <c r="E25">
        <f t="shared" si="0"/>
        <v>1161</v>
      </c>
      <c r="F25">
        <v>30</v>
      </c>
    </row>
    <row r="26" spans="1:6" x14ac:dyDescent="0.25">
      <c r="A26" s="39" t="s">
        <v>12</v>
      </c>
      <c r="B26" s="39"/>
      <c r="C26" s="39">
        <f>SUM(C20:C25)</f>
        <v>2009</v>
      </c>
      <c r="D26" s="39">
        <f>SUM(D20:D25)</f>
        <v>2886</v>
      </c>
      <c r="E26" s="39">
        <f>SUM(E20:E25)</f>
        <v>4895</v>
      </c>
      <c r="F26" s="39">
        <f>SUM(F20:F25)</f>
        <v>369</v>
      </c>
    </row>
    <row r="30" spans="1:6" s="21" customFormat="1" x14ac:dyDescent="0.25">
      <c r="A30" s="44" t="s">
        <v>0</v>
      </c>
      <c r="C30" s="21" t="s">
        <v>24</v>
      </c>
      <c r="D30" s="72"/>
    </row>
    <row r="31" spans="1:6" s="62" customFormat="1" x14ac:dyDescent="0.25">
      <c r="A31" s="22"/>
    </row>
    <row r="32" spans="1:6" s="21" customFormat="1" x14ac:dyDescent="0.25">
      <c r="A32" s="44" t="s">
        <v>2</v>
      </c>
      <c r="C32" s="22" t="s">
        <v>3</v>
      </c>
      <c r="D32" s="33" t="s">
        <v>4</v>
      </c>
      <c r="E32" s="22" t="s">
        <v>5</v>
      </c>
      <c r="F32" s="35" t="s">
        <v>6</v>
      </c>
    </row>
    <row r="33" spans="1:11" x14ac:dyDescent="0.25">
      <c r="A33" s="44" t="s">
        <v>7</v>
      </c>
      <c r="C33" s="73">
        <v>26378</v>
      </c>
      <c r="D33" s="34">
        <v>474</v>
      </c>
      <c r="F33" s="34">
        <v>25500</v>
      </c>
    </row>
    <row r="34" spans="1:11" x14ac:dyDescent="0.25">
      <c r="A34" s="44" t="s">
        <v>8</v>
      </c>
      <c r="C34" s="73">
        <v>22812</v>
      </c>
      <c r="D34" s="34">
        <v>390</v>
      </c>
      <c r="F34" s="34">
        <v>21839</v>
      </c>
    </row>
    <row r="35" spans="1:11" x14ac:dyDescent="0.25">
      <c r="A35" s="44" t="s">
        <v>9</v>
      </c>
      <c r="C35" s="73">
        <v>21642</v>
      </c>
      <c r="D35" s="34">
        <v>147</v>
      </c>
      <c r="F35" s="34">
        <v>20837</v>
      </c>
    </row>
    <row r="36" spans="1:11" x14ac:dyDescent="0.25">
      <c r="A36" s="44" t="s">
        <v>10</v>
      </c>
      <c r="C36" s="73">
        <v>1102</v>
      </c>
      <c r="D36" s="34">
        <v>12</v>
      </c>
      <c r="F36" s="34">
        <v>1070</v>
      </c>
    </row>
    <row r="37" spans="1:11" x14ac:dyDescent="0.25">
      <c r="A37" s="44" t="s">
        <v>11</v>
      </c>
      <c r="C37" s="73">
        <v>7879</v>
      </c>
      <c r="D37" s="34">
        <v>256</v>
      </c>
      <c r="E37" s="23">
        <v>136</v>
      </c>
      <c r="F37" s="34">
        <v>6805</v>
      </c>
    </row>
    <row r="38" spans="1:11" s="21" customFormat="1" x14ac:dyDescent="0.25">
      <c r="A38" s="44" t="s">
        <v>12</v>
      </c>
      <c r="C38" s="21">
        <f>SUM(C33:C37)</f>
        <v>79813</v>
      </c>
      <c r="D38" s="35">
        <f>SUM(D33:D37)</f>
        <v>1279</v>
      </c>
      <c r="E38" s="21">
        <f>SUM(E33:E37)</f>
        <v>136</v>
      </c>
      <c r="F38" s="35">
        <f>SUM(F33:F37)</f>
        <v>76051</v>
      </c>
      <c r="I38" s="23"/>
      <c r="K38" s="23"/>
    </row>
    <row r="41" spans="1:11" x14ac:dyDescent="0.25">
      <c r="A41" s="44" t="s">
        <v>13</v>
      </c>
    </row>
    <row r="42" spans="1:11" x14ac:dyDescent="0.25">
      <c r="A42" s="44" t="s">
        <v>14</v>
      </c>
    </row>
    <row r="43" spans="1:11" x14ac:dyDescent="0.25">
      <c r="A43" s="44" t="s">
        <v>15</v>
      </c>
    </row>
    <row r="44" spans="1:11" x14ac:dyDescent="0.25">
      <c r="A44" s="44" t="s">
        <v>25</v>
      </c>
    </row>
    <row r="48" spans="1:11" x14ac:dyDescent="0.25">
      <c r="A48" s="44" t="s">
        <v>0</v>
      </c>
      <c r="B48" s="21"/>
      <c r="C48" s="21" t="s">
        <v>26</v>
      </c>
      <c r="D48" s="21"/>
      <c r="E48" s="21"/>
      <c r="F48" s="21"/>
      <c r="G48" s="21"/>
    </row>
    <row r="50" spans="1:11" x14ac:dyDescent="0.25">
      <c r="A50" s="45" t="s">
        <v>18</v>
      </c>
      <c r="B50" s="21" t="s">
        <v>19</v>
      </c>
      <c r="C50" s="33" t="s">
        <v>20</v>
      </c>
      <c r="D50" s="33" t="s">
        <v>21</v>
      </c>
      <c r="E50" s="22" t="s">
        <v>22</v>
      </c>
      <c r="F50" s="21" t="s">
        <v>23</v>
      </c>
      <c r="G50" s="21"/>
    </row>
    <row r="51" spans="1:11" x14ac:dyDescent="0.25">
      <c r="A51" s="45" t="s">
        <v>7</v>
      </c>
      <c r="B51" s="23" t="s">
        <v>7</v>
      </c>
      <c r="C51" s="34">
        <v>540</v>
      </c>
      <c r="D51" s="34">
        <v>635</v>
      </c>
      <c r="E51" s="23">
        <f t="shared" ref="E51:E56" si="1">C51+D51</f>
        <v>1175</v>
      </c>
      <c r="F51" s="23">
        <v>132</v>
      </c>
    </row>
    <row r="52" spans="1:11" x14ac:dyDescent="0.25">
      <c r="A52" s="45" t="s">
        <v>8</v>
      </c>
      <c r="B52" s="23" t="s">
        <v>8</v>
      </c>
      <c r="C52" s="34">
        <v>526</v>
      </c>
      <c r="D52" s="34">
        <v>647</v>
      </c>
      <c r="E52" s="23">
        <f t="shared" si="1"/>
        <v>1173</v>
      </c>
      <c r="F52" s="23">
        <v>125</v>
      </c>
    </row>
    <row r="53" spans="1:11" x14ac:dyDescent="0.25">
      <c r="A53" s="45" t="s">
        <v>9</v>
      </c>
      <c r="B53" s="23" t="s">
        <v>9</v>
      </c>
      <c r="C53" s="34">
        <v>547</v>
      </c>
      <c r="D53" s="34">
        <v>691</v>
      </c>
      <c r="E53" s="23">
        <f t="shared" si="1"/>
        <v>1238</v>
      </c>
      <c r="F53" s="23">
        <v>77</v>
      </c>
    </row>
    <row r="54" spans="1:11" x14ac:dyDescent="0.25">
      <c r="A54" s="53" t="s">
        <v>10</v>
      </c>
      <c r="B54" s="23" t="s">
        <v>8</v>
      </c>
      <c r="C54" s="34">
        <v>1</v>
      </c>
      <c r="D54" s="34">
        <v>2</v>
      </c>
      <c r="E54" s="23">
        <f t="shared" si="1"/>
        <v>3</v>
      </c>
      <c r="F54" s="23">
        <v>0</v>
      </c>
    </row>
    <row r="55" spans="1:11" x14ac:dyDescent="0.25">
      <c r="A55" s="53" t="s">
        <v>10</v>
      </c>
      <c r="B55" s="23" t="s">
        <v>10</v>
      </c>
      <c r="C55" s="34">
        <v>18</v>
      </c>
      <c r="D55" s="34">
        <v>26</v>
      </c>
      <c r="E55" s="23">
        <f t="shared" si="1"/>
        <v>44</v>
      </c>
      <c r="F55" s="23">
        <v>14</v>
      </c>
    </row>
    <row r="56" spans="1:11" x14ac:dyDescent="0.25">
      <c r="A56" s="45" t="s">
        <v>11</v>
      </c>
      <c r="B56" s="23" t="s">
        <v>11</v>
      </c>
      <c r="C56" s="34">
        <v>349</v>
      </c>
      <c r="D56" s="34">
        <v>823</v>
      </c>
      <c r="E56" s="23">
        <f t="shared" si="1"/>
        <v>1172</v>
      </c>
      <c r="F56" s="23">
        <v>30</v>
      </c>
    </row>
    <row r="57" spans="1:11" x14ac:dyDescent="0.25">
      <c r="A57" s="45" t="s">
        <v>12</v>
      </c>
      <c r="B57" s="21"/>
      <c r="C57" s="35">
        <f>SUM(C51:C56)</f>
        <v>1981</v>
      </c>
      <c r="D57" s="35">
        <f>SUM(D51:D56)</f>
        <v>2824</v>
      </c>
      <c r="E57" s="21">
        <f>SUM(E51:E56)</f>
        <v>4805</v>
      </c>
      <c r="F57" s="21">
        <f>SUM(F51:F56)</f>
        <v>378</v>
      </c>
      <c r="G57" s="21"/>
    </row>
    <row r="60" spans="1:11" x14ac:dyDescent="0.25">
      <c r="A60" s="46" t="s">
        <v>27</v>
      </c>
      <c r="B60" s="32"/>
      <c r="C60" s="32"/>
      <c r="D60" s="32"/>
      <c r="E60" s="32"/>
      <c r="F60" s="32"/>
      <c r="G60" s="32"/>
      <c r="H60" s="32"/>
      <c r="I60" s="32"/>
      <c r="J60" s="32"/>
      <c r="K60" s="32"/>
    </row>
    <row r="61" spans="1:11" x14ac:dyDescent="0.25">
      <c r="A61" s="46" t="s">
        <v>28</v>
      </c>
      <c r="B61" s="32"/>
      <c r="C61" s="32"/>
      <c r="D61" s="32"/>
      <c r="E61" s="32"/>
      <c r="F61" s="32"/>
      <c r="G61" s="32"/>
      <c r="H61" s="32"/>
      <c r="I61" s="32"/>
      <c r="J61" s="32"/>
      <c r="K61" s="32"/>
    </row>
    <row r="62" spans="1:11" x14ac:dyDescent="0.25">
      <c r="A62" s="46" t="s">
        <v>29</v>
      </c>
      <c r="B62" s="32"/>
      <c r="C62" s="32"/>
      <c r="D62" s="32"/>
      <c r="E62" s="32"/>
      <c r="F62" s="32"/>
      <c r="G62" s="32"/>
      <c r="H62" s="32"/>
      <c r="I62" s="32"/>
      <c r="J62" s="32"/>
      <c r="K62" s="32"/>
    </row>
    <row r="63" spans="1:11" ht="14.4" x14ac:dyDescent="0.25">
      <c r="A63" s="46" t="s">
        <v>30</v>
      </c>
      <c r="B63" s="32"/>
      <c r="C63" s="32"/>
      <c r="D63" s="32"/>
      <c r="E63" s="32"/>
      <c r="F63" s="32"/>
      <c r="G63" s="32"/>
      <c r="H63" s="32"/>
      <c r="I63" s="32"/>
      <c r="J63" s="32"/>
      <c r="K63" s="32"/>
    </row>
    <row r="64" spans="1:11" ht="14.4" x14ac:dyDescent="0.25">
      <c r="A64" s="54" t="s">
        <v>31</v>
      </c>
      <c r="B64" s="32"/>
      <c r="C64" s="32"/>
      <c r="D64" s="32"/>
      <c r="E64" s="32"/>
      <c r="F64" s="32"/>
      <c r="G64" s="32"/>
      <c r="H64" s="32"/>
      <c r="I64" s="32"/>
      <c r="J64" s="32"/>
      <c r="K64" s="32"/>
    </row>
    <row r="65" spans="1:11" x14ac:dyDescent="0.25">
      <c r="A65" s="55"/>
      <c r="B65" s="32"/>
      <c r="C65" s="32"/>
      <c r="D65" s="32"/>
      <c r="E65" s="32"/>
      <c r="F65" s="32"/>
      <c r="G65" s="32"/>
      <c r="H65" s="32"/>
      <c r="I65" s="32"/>
      <c r="J65" s="32"/>
      <c r="K65" s="32"/>
    </row>
    <row r="250" spans="8:10" x14ac:dyDescent="0.25">
      <c r="H250" s="41"/>
    </row>
    <row r="255" spans="8:10" x14ac:dyDescent="0.25">
      <c r="J255" s="73"/>
    </row>
  </sheetData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97A74-119E-4206-982F-C50B8DA7C9D2}">
  <dimension ref="A1:O46"/>
  <sheetViews>
    <sheetView showGridLines="0" topLeftCell="A14" zoomScaleNormal="100" workbookViewId="0"/>
  </sheetViews>
  <sheetFormatPr defaultColWidth="8.6640625" defaultRowHeight="14.4" x14ac:dyDescent="0.3"/>
  <cols>
    <col min="1" max="1" width="39.44140625" style="218" customWidth="1"/>
    <col min="2" max="6" width="9.6640625" style="218" customWidth="1"/>
    <col min="7" max="16384" width="8.6640625" style="218"/>
  </cols>
  <sheetData>
    <row r="1" spans="1:15" ht="12.9" customHeight="1" x14ac:dyDescent="0.3">
      <c r="A1" s="218" t="s">
        <v>91</v>
      </c>
    </row>
    <row r="2" spans="1:15" ht="12.9" customHeight="1" x14ac:dyDescent="0.3"/>
    <row r="3" spans="1:15" ht="12.9" customHeight="1" x14ac:dyDescent="0.3">
      <c r="A3" s="217" t="s">
        <v>51</v>
      </c>
    </row>
    <row r="4" spans="1:15" ht="12.9" customHeight="1" x14ac:dyDescent="0.3"/>
    <row r="5" spans="1:15" ht="12.9" customHeight="1" x14ac:dyDescent="0.3"/>
    <row r="6" spans="1:15" ht="12.9" customHeight="1" x14ac:dyDescent="0.3">
      <c r="A6" s="248"/>
      <c r="B6" s="198">
        <v>2015</v>
      </c>
      <c r="C6" s="199">
        <v>2016</v>
      </c>
      <c r="D6" s="198">
        <v>2017</v>
      </c>
      <c r="E6" s="199">
        <v>2018</v>
      </c>
      <c r="F6" s="198">
        <v>2019</v>
      </c>
    </row>
    <row r="7" spans="1:15" ht="12.9" customHeight="1" x14ac:dyDescent="0.3">
      <c r="A7" s="218" t="s">
        <v>92</v>
      </c>
      <c r="B7" s="225">
        <v>153983</v>
      </c>
      <c r="C7" s="225">
        <v>138328</v>
      </c>
      <c r="D7" s="225">
        <v>145606</v>
      </c>
      <c r="E7" s="225">
        <v>144002</v>
      </c>
      <c r="F7" s="225">
        <v>159811</v>
      </c>
    </row>
    <row r="8" spans="1:15" ht="12.9" customHeight="1" x14ac:dyDescent="0.3">
      <c r="A8" s="218" t="s">
        <v>93</v>
      </c>
      <c r="B8" s="225">
        <v>128484</v>
      </c>
      <c r="C8" s="225">
        <v>132355</v>
      </c>
      <c r="D8" s="225">
        <v>138874</v>
      </c>
      <c r="E8" s="225">
        <v>149323</v>
      </c>
      <c r="F8" s="225">
        <v>155710</v>
      </c>
    </row>
    <row r="9" spans="1:15" ht="12.9" customHeight="1" x14ac:dyDescent="0.3">
      <c r="A9" s="218" t="s">
        <v>94</v>
      </c>
      <c r="B9" s="225">
        <v>13862</v>
      </c>
      <c r="C9" s="225">
        <v>58221</v>
      </c>
      <c r="D9" s="225">
        <v>75559</v>
      </c>
      <c r="E9" s="225">
        <v>92737</v>
      </c>
      <c r="F9" s="225">
        <v>97814</v>
      </c>
    </row>
    <row r="10" spans="1:15" ht="12.9" customHeight="1" x14ac:dyDescent="0.3">
      <c r="A10" s="218" t="s">
        <v>95</v>
      </c>
      <c r="B10" s="225">
        <v>27178</v>
      </c>
      <c r="C10" s="225">
        <v>29416</v>
      </c>
      <c r="D10" s="225">
        <v>31957</v>
      </c>
      <c r="E10" s="225">
        <v>42063</v>
      </c>
      <c r="F10" s="225">
        <v>52482</v>
      </c>
    </row>
    <row r="11" spans="1:15" ht="12.9" customHeight="1" x14ac:dyDescent="0.3">
      <c r="A11" s="218" t="s">
        <v>96</v>
      </c>
      <c r="B11" s="225">
        <v>42403</v>
      </c>
      <c r="C11" s="225">
        <v>44462</v>
      </c>
      <c r="D11" s="225">
        <v>47264</v>
      </c>
      <c r="E11" s="225">
        <v>45007</v>
      </c>
      <c r="F11" s="225">
        <v>44286</v>
      </c>
    </row>
    <row r="12" spans="1:15" ht="12.9" customHeight="1" x14ac:dyDescent="0.3">
      <c r="A12" s="218" t="s">
        <v>47</v>
      </c>
      <c r="B12" s="225">
        <f>SUM(B7:B11)</f>
        <v>365910</v>
      </c>
      <c r="C12" s="225">
        <f>SUM(C7:C11)</f>
        <v>402782</v>
      </c>
      <c r="D12" s="225">
        <f>SUM(D7:D11)</f>
        <v>439260</v>
      </c>
      <c r="E12" s="225">
        <f>SUM(E7:E11)</f>
        <v>473132</v>
      </c>
      <c r="F12" s="225">
        <f>SUM(F7:F11)</f>
        <v>510103</v>
      </c>
      <c r="H12" s="225"/>
      <c r="I12" s="225"/>
      <c r="J12" s="225"/>
      <c r="K12" s="225"/>
      <c r="L12" s="225"/>
    </row>
    <row r="13" spans="1:15" ht="12.9" customHeight="1" x14ac:dyDescent="0.3">
      <c r="B13" s="225"/>
      <c r="C13" s="225"/>
      <c r="D13" s="225"/>
      <c r="E13" s="225"/>
      <c r="F13" s="225"/>
      <c r="H13" s="225"/>
      <c r="I13" s="225"/>
      <c r="J13" s="225"/>
      <c r="K13" s="225"/>
      <c r="L13" s="225"/>
    </row>
    <row r="14" spans="1:15" ht="12.9" customHeight="1" x14ac:dyDescent="0.3">
      <c r="A14" s="218" t="s">
        <v>97</v>
      </c>
      <c r="H14" s="225"/>
      <c r="I14" s="225"/>
      <c r="J14" s="225"/>
      <c r="K14" s="225"/>
      <c r="L14" s="225"/>
    </row>
    <row r="15" spans="1:15" ht="12.9" customHeight="1" x14ac:dyDescent="0.3">
      <c r="A15" s="217" t="s">
        <v>98</v>
      </c>
    </row>
    <row r="16" spans="1:15" ht="12.9" customHeight="1" x14ac:dyDescent="0.3">
      <c r="A16" s="221"/>
      <c r="B16" s="198">
        <v>2015</v>
      </c>
      <c r="C16" s="199">
        <v>2016</v>
      </c>
      <c r="D16" s="198">
        <v>2017</v>
      </c>
      <c r="E16" s="199">
        <v>2018</v>
      </c>
      <c r="F16" s="198">
        <v>2019</v>
      </c>
      <c r="H16" s="249"/>
      <c r="I16" s="248"/>
      <c r="J16" s="248"/>
      <c r="K16" s="155"/>
      <c r="L16" s="155"/>
      <c r="M16" s="155"/>
      <c r="N16" s="155"/>
      <c r="O16" s="155"/>
    </row>
    <row r="17" spans="1:15" ht="12.9" customHeight="1" x14ac:dyDescent="0.3">
      <c r="A17" s="224" t="s">
        <v>89</v>
      </c>
      <c r="B17" s="225">
        <v>112085</v>
      </c>
      <c r="C17" s="225">
        <v>100574</v>
      </c>
      <c r="D17" s="225">
        <v>110794</v>
      </c>
      <c r="E17" s="225">
        <v>110119</v>
      </c>
      <c r="F17" s="225">
        <v>120659</v>
      </c>
      <c r="H17" s="244"/>
      <c r="I17" s="244"/>
      <c r="J17" s="244"/>
      <c r="K17" s="244"/>
      <c r="L17" s="244"/>
      <c r="M17" s="244"/>
      <c r="N17" s="244"/>
      <c r="O17" s="244"/>
    </row>
    <row r="18" spans="1:15" ht="12.9" customHeight="1" x14ac:dyDescent="0.3">
      <c r="A18" s="224" t="s">
        <v>90</v>
      </c>
      <c r="B18" s="225">
        <v>41898</v>
      </c>
      <c r="C18" s="225">
        <v>37754</v>
      </c>
      <c r="D18" s="225">
        <v>34812</v>
      </c>
      <c r="E18" s="225">
        <v>33883</v>
      </c>
      <c r="F18" s="225">
        <v>39152</v>
      </c>
      <c r="H18" s="250"/>
      <c r="I18" s="245"/>
      <c r="J18" s="245"/>
      <c r="K18" s="245"/>
      <c r="L18" s="245"/>
      <c r="M18" s="245"/>
      <c r="N18" s="245"/>
      <c r="O18" s="245"/>
    </row>
    <row r="19" spans="1:15" ht="12.9" customHeight="1" x14ac:dyDescent="0.3">
      <c r="A19" s="224" t="s">
        <v>47</v>
      </c>
      <c r="B19" s="225">
        <f t="shared" ref="B19:D19" si="0">SUM(B17:B18)</f>
        <v>153983</v>
      </c>
      <c r="C19" s="225">
        <f t="shared" si="0"/>
        <v>138328</v>
      </c>
      <c r="D19" s="225">
        <f t="shared" si="0"/>
        <v>145606</v>
      </c>
      <c r="E19" s="225">
        <f>SUM(E17:E18)</f>
        <v>144002</v>
      </c>
      <c r="F19" s="225">
        <f>SUM(F17:F18)</f>
        <v>159811</v>
      </c>
      <c r="H19" s="250"/>
      <c r="I19" s="245"/>
      <c r="J19" s="245"/>
      <c r="K19" s="245"/>
      <c r="L19" s="245"/>
      <c r="M19" s="245"/>
      <c r="N19" s="245"/>
      <c r="O19" s="245"/>
    </row>
    <row r="20" spans="1:15" ht="12.9" customHeight="1" x14ac:dyDescent="0.3">
      <c r="H20" s="250"/>
      <c r="I20" s="246"/>
      <c r="J20" s="246"/>
      <c r="K20" s="246"/>
      <c r="L20" s="246"/>
      <c r="M20" s="246"/>
      <c r="N20" s="246"/>
      <c r="O20" s="246"/>
    </row>
    <row r="21" spans="1:15" ht="12.9" customHeight="1" x14ac:dyDescent="0.3">
      <c r="A21" s="217" t="s">
        <v>99</v>
      </c>
      <c r="M21" s="251"/>
    </row>
    <row r="22" spans="1:15" ht="12.9" customHeight="1" x14ac:dyDescent="0.3">
      <c r="A22" s="221"/>
      <c r="B22" s="198">
        <v>2015</v>
      </c>
      <c r="C22" s="199">
        <v>2016</v>
      </c>
      <c r="D22" s="198">
        <v>2017</v>
      </c>
      <c r="E22" s="199">
        <v>2018</v>
      </c>
      <c r="F22" s="198">
        <v>2019</v>
      </c>
    </row>
    <row r="23" spans="1:15" x14ac:dyDescent="0.3">
      <c r="A23" s="224" t="s">
        <v>89</v>
      </c>
      <c r="B23" s="225">
        <v>89955</v>
      </c>
      <c r="C23" s="225">
        <v>91511</v>
      </c>
      <c r="D23" s="225">
        <v>99210</v>
      </c>
      <c r="E23" s="225">
        <v>106140</v>
      </c>
      <c r="F23" s="225">
        <v>111203</v>
      </c>
    </row>
    <row r="24" spans="1:15" x14ac:dyDescent="0.3">
      <c r="A24" s="224" t="s">
        <v>90</v>
      </c>
      <c r="B24" s="225">
        <v>38529</v>
      </c>
      <c r="C24" s="225">
        <v>40844</v>
      </c>
      <c r="D24" s="225">
        <v>39664</v>
      </c>
      <c r="E24" s="225">
        <v>43183</v>
      </c>
      <c r="F24" s="225">
        <v>44507</v>
      </c>
    </row>
    <row r="25" spans="1:15" x14ac:dyDescent="0.3">
      <c r="A25" s="224" t="s">
        <v>47</v>
      </c>
      <c r="B25" s="225">
        <f t="shared" ref="B25:D25" si="1">SUM(B23:B24)</f>
        <v>128484</v>
      </c>
      <c r="C25" s="225">
        <f t="shared" si="1"/>
        <v>132355</v>
      </c>
      <c r="D25" s="225">
        <f t="shared" si="1"/>
        <v>138874</v>
      </c>
      <c r="E25" s="225">
        <f>SUM(E23:E24)</f>
        <v>149323</v>
      </c>
      <c r="F25" s="225">
        <f>SUM(F23:F24)</f>
        <v>155710</v>
      </c>
    </row>
    <row r="27" spans="1:15" x14ac:dyDescent="0.3">
      <c r="A27" s="217" t="s">
        <v>100</v>
      </c>
    </row>
    <row r="28" spans="1:15" x14ac:dyDescent="0.3">
      <c r="A28" s="221"/>
      <c r="B28" s="198">
        <v>2015</v>
      </c>
      <c r="C28" s="199">
        <v>2016</v>
      </c>
      <c r="D28" s="198">
        <v>2017</v>
      </c>
      <c r="E28" s="199">
        <v>2018</v>
      </c>
      <c r="F28" s="198">
        <v>2019</v>
      </c>
    </row>
    <row r="29" spans="1:15" x14ac:dyDescent="0.3">
      <c r="A29" s="224" t="s">
        <v>89</v>
      </c>
      <c r="B29" s="225">
        <v>13156</v>
      </c>
      <c r="C29" s="225">
        <v>15088</v>
      </c>
      <c r="D29" s="225">
        <v>17477</v>
      </c>
      <c r="E29" s="225">
        <v>28414</v>
      </c>
      <c r="F29" s="225">
        <v>37917</v>
      </c>
    </row>
    <row r="30" spans="1:15" x14ac:dyDescent="0.3">
      <c r="A30" s="224" t="s">
        <v>90</v>
      </c>
      <c r="B30" s="225">
        <v>14022</v>
      </c>
      <c r="C30" s="225">
        <v>14328</v>
      </c>
      <c r="D30" s="225">
        <v>14480</v>
      </c>
      <c r="E30" s="225">
        <v>13649</v>
      </c>
      <c r="F30" s="225">
        <v>14565</v>
      </c>
    </row>
    <row r="31" spans="1:15" x14ac:dyDescent="0.3">
      <c r="A31" s="224" t="s">
        <v>47</v>
      </c>
      <c r="B31" s="225">
        <f t="shared" ref="B31:D31" si="2">SUM(B29:B30)</f>
        <v>27178</v>
      </c>
      <c r="C31" s="225">
        <f t="shared" si="2"/>
        <v>29416</v>
      </c>
      <c r="D31" s="225">
        <f t="shared" si="2"/>
        <v>31957</v>
      </c>
      <c r="E31" s="225">
        <f>SUM(E29:E30)</f>
        <v>42063</v>
      </c>
      <c r="F31" s="225">
        <f>SUM(F29:F30)</f>
        <v>52482</v>
      </c>
    </row>
    <row r="33" spans="1:7" x14ac:dyDescent="0.3">
      <c r="A33" s="217" t="s">
        <v>101</v>
      </c>
    </row>
    <row r="34" spans="1:7" x14ac:dyDescent="0.3">
      <c r="A34" s="221"/>
      <c r="B34" s="198">
        <v>2015</v>
      </c>
      <c r="C34" s="199">
        <v>2016</v>
      </c>
      <c r="D34" s="198">
        <v>2017</v>
      </c>
      <c r="E34" s="199">
        <v>2018</v>
      </c>
      <c r="F34" s="198">
        <v>2019</v>
      </c>
    </row>
    <row r="35" spans="1:7" x14ac:dyDescent="0.3">
      <c r="A35" s="224" t="s">
        <v>89</v>
      </c>
      <c r="B35" s="225">
        <v>9294</v>
      </c>
      <c r="C35" s="225">
        <v>45281</v>
      </c>
      <c r="D35" s="225">
        <v>59884</v>
      </c>
      <c r="E35" s="225">
        <v>75138</v>
      </c>
      <c r="F35" s="225">
        <v>79334</v>
      </c>
    </row>
    <row r="36" spans="1:7" x14ac:dyDescent="0.3">
      <c r="A36" s="224" t="s">
        <v>90</v>
      </c>
      <c r="B36" s="225">
        <v>4568</v>
      </c>
      <c r="C36" s="225">
        <v>12940</v>
      </c>
      <c r="D36" s="225">
        <v>15675</v>
      </c>
      <c r="E36" s="225">
        <v>17599</v>
      </c>
      <c r="F36" s="225">
        <v>18480</v>
      </c>
    </row>
    <row r="37" spans="1:7" x14ac:dyDescent="0.3">
      <c r="A37" s="224" t="s">
        <v>47</v>
      </c>
      <c r="B37" s="225">
        <f>SUM(B35:B36)</f>
        <v>13862</v>
      </c>
      <c r="C37" s="225">
        <f>SUM(C35:C36)</f>
        <v>58221</v>
      </c>
      <c r="D37" s="225">
        <f>SUM(D35:D36)</f>
        <v>75559</v>
      </c>
      <c r="E37" s="225">
        <f>SUM(E35:E36)</f>
        <v>92737</v>
      </c>
      <c r="F37" s="225">
        <f>SUM(F35:F36)</f>
        <v>97814</v>
      </c>
    </row>
    <row r="39" spans="1:7" x14ac:dyDescent="0.3">
      <c r="A39" s="217"/>
    </row>
    <row r="40" spans="1:7" x14ac:dyDescent="0.3">
      <c r="A40" s="221"/>
      <c r="B40" s="198">
        <v>2015</v>
      </c>
      <c r="C40" s="199">
        <v>2016</v>
      </c>
      <c r="D40" s="198">
        <v>2017</v>
      </c>
      <c r="E40" s="199">
        <v>2018</v>
      </c>
      <c r="F40" s="198">
        <v>2019</v>
      </c>
      <c r="G40" s="156"/>
    </row>
    <row r="41" spans="1:7" x14ac:dyDescent="0.3">
      <c r="A41" s="224" t="s">
        <v>89</v>
      </c>
      <c r="B41" s="225">
        <v>31660</v>
      </c>
      <c r="C41" s="225">
        <v>34835</v>
      </c>
      <c r="D41" s="225">
        <v>37572</v>
      </c>
      <c r="E41" s="225">
        <v>34689</v>
      </c>
      <c r="F41" s="225">
        <v>34991</v>
      </c>
    </row>
    <row r="42" spans="1:7" x14ac:dyDescent="0.3">
      <c r="A42" s="224" t="s">
        <v>90</v>
      </c>
      <c r="B42" s="225">
        <v>10743</v>
      </c>
      <c r="C42" s="225">
        <v>9627</v>
      </c>
      <c r="D42" s="225">
        <v>9692</v>
      </c>
      <c r="E42" s="225">
        <v>10318</v>
      </c>
      <c r="F42" s="225">
        <v>9295</v>
      </c>
    </row>
    <row r="43" spans="1:7" x14ac:dyDescent="0.3">
      <c r="A43" s="224" t="s">
        <v>47</v>
      </c>
      <c r="B43" s="225">
        <f t="shared" ref="B43:D43" si="3">SUM(B41:B42)</f>
        <v>42403</v>
      </c>
      <c r="C43" s="225">
        <f t="shared" si="3"/>
        <v>44462</v>
      </c>
      <c r="D43" s="225">
        <f t="shared" si="3"/>
        <v>47264</v>
      </c>
      <c r="E43" s="225">
        <f>SUM(E41:E42)</f>
        <v>45007</v>
      </c>
      <c r="F43" s="225">
        <f>SUM(F41:F42)</f>
        <v>44286</v>
      </c>
    </row>
    <row r="46" spans="1:7" x14ac:dyDescent="0.3">
      <c r="A46" s="218" t="s">
        <v>102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78F4E-156C-4C52-9636-C730CDEA15B6}">
  <sheetPr>
    <pageSetUpPr autoPageBreaks="0"/>
  </sheetPr>
  <dimension ref="A1:L21"/>
  <sheetViews>
    <sheetView zoomScaleNormal="100" workbookViewId="0"/>
  </sheetViews>
  <sheetFormatPr defaultColWidth="8.6640625" defaultRowHeight="14.4" x14ac:dyDescent="0.3"/>
  <cols>
    <col min="1" max="1" width="25" style="92" customWidth="1"/>
    <col min="2" max="5" width="9.6640625" style="92" customWidth="1"/>
    <col min="6" max="16384" width="8.6640625" style="92"/>
  </cols>
  <sheetData>
    <row r="1" spans="1:6" ht="12.9" customHeight="1" x14ac:dyDescent="0.3">
      <c r="A1" s="99" t="s">
        <v>103</v>
      </c>
      <c r="B1" s="98"/>
    </row>
    <row r="2" spans="1:6" ht="12.9" customHeight="1" x14ac:dyDescent="0.3">
      <c r="A2" s="99"/>
      <c r="B2" s="98"/>
    </row>
    <row r="3" spans="1:6" ht="12.9" customHeight="1" x14ac:dyDescent="0.3">
      <c r="A3" s="99" t="s">
        <v>33</v>
      </c>
      <c r="B3" s="98"/>
    </row>
    <row r="4" spans="1:6" ht="12.9" customHeight="1" x14ac:dyDescent="0.3">
      <c r="A4" s="99"/>
      <c r="B4" s="98"/>
    </row>
    <row r="5" spans="1:6" ht="12.9" customHeight="1" x14ac:dyDescent="0.3">
      <c r="A5" s="168"/>
      <c r="B5" s="198">
        <v>2015</v>
      </c>
      <c r="C5" s="199">
        <v>2016</v>
      </c>
      <c r="D5" s="198">
        <v>2017</v>
      </c>
      <c r="E5" s="199">
        <v>2018</v>
      </c>
      <c r="F5" s="198">
        <v>2019</v>
      </c>
    </row>
    <row r="6" spans="1:6" ht="12.9" customHeight="1" x14ac:dyDescent="0.3">
      <c r="A6" s="169" t="s">
        <v>34</v>
      </c>
      <c r="B6" s="170">
        <v>28748</v>
      </c>
      <c r="C6" s="170">
        <v>29323</v>
      </c>
      <c r="D6" s="170">
        <v>31646.94</v>
      </c>
      <c r="E6" s="170">
        <v>32278.400000000001</v>
      </c>
      <c r="F6" s="170">
        <v>36325</v>
      </c>
    </row>
    <row r="7" spans="1:6" ht="12.9" customHeight="1" x14ac:dyDescent="0.3">
      <c r="A7" s="169" t="s">
        <v>104</v>
      </c>
      <c r="B7" s="170">
        <v>17615.2</v>
      </c>
      <c r="C7" s="170">
        <v>18397</v>
      </c>
      <c r="D7" s="170">
        <v>18969</v>
      </c>
      <c r="E7" s="170">
        <v>18491</v>
      </c>
      <c r="F7" s="170">
        <v>18874.57</v>
      </c>
    </row>
    <row r="8" spans="1:6" ht="12.9" customHeight="1" x14ac:dyDescent="0.3">
      <c r="A8" s="169" t="s">
        <v>105</v>
      </c>
      <c r="B8" s="170">
        <v>4067.1</v>
      </c>
      <c r="C8" s="170">
        <v>3731.5</v>
      </c>
      <c r="D8" s="170">
        <v>6336.7</v>
      </c>
      <c r="E8" s="170">
        <v>6243.6</v>
      </c>
      <c r="F8" s="170">
        <v>5915.1</v>
      </c>
    </row>
    <row r="9" spans="1:6" ht="12.9" customHeight="1" x14ac:dyDescent="0.3">
      <c r="A9" s="169" t="s">
        <v>106</v>
      </c>
      <c r="B9" s="170">
        <v>4147.8999999999996</v>
      </c>
      <c r="C9" s="170">
        <v>3944.48</v>
      </c>
      <c r="D9" s="170">
        <v>4590.7</v>
      </c>
      <c r="E9" s="170">
        <v>5179</v>
      </c>
      <c r="F9" s="170">
        <v>5439.7</v>
      </c>
    </row>
    <row r="10" spans="1:6" ht="12.9" customHeight="1" x14ac:dyDescent="0.3">
      <c r="A10" s="169" t="s">
        <v>41</v>
      </c>
      <c r="B10" s="170">
        <v>3569</v>
      </c>
      <c r="C10" s="170">
        <v>3935.6</v>
      </c>
      <c r="D10" s="170">
        <v>4160.8</v>
      </c>
      <c r="E10" s="170">
        <v>4519.6000000000004</v>
      </c>
      <c r="F10" s="170">
        <v>4964</v>
      </c>
    </row>
    <row r="11" spans="1:6" ht="12.9" customHeight="1" x14ac:dyDescent="0.3">
      <c r="A11" s="169" t="s">
        <v>107</v>
      </c>
      <c r="B11" s="170">
        <v>3900</v>
      </c>
      <c r="C11" s="170">
        <v>4127</v>
      </c>
      <c r="D11" s="170">
        <v>4339.2</v>
      </c>
      <c r="E11" s="170">
        <v>4501.3999999999996</v>
      </c>
      <c r="F11" s="171">
        <v>4819</v>
      </c>
    </row>
    <row r="12" spans="1:6" ht="12.9" customHeight="1" x14ac:dyDescent="0.3">
      <c r="A12" s="172" t="s">
        <v>108</v>
      </c>
      <c r="B12" s="170">
        <v>0</v>
      </c>
      <c r="C12" s="170">
        <v>0</v>
      </c>
      <c r="D12" s="170">
        <v>1004</v>
      </c>
      <c r="E12" s="170">
        <v>2205</v>
      </c>
      <c r="F12" s="170">
        <v>3742.66</v>
      </c>
    </row>
    <row r="13" spans="1:6" ht="12.9" customHeight="1" x14ac:dyDescent="0.3">
      <c r="A13" s="169" t="s">
        <v>109</v>
      </c>
      <c r="B13" s="170">
        <v>1267.7</v>
      </c>
      <c r="C13" s="170">
        <v>1414.2</v>
      </c>
      <c r="D13" s="170">
        <v>1632.5</v>
      </c>
      <c r="E13" s="170">
        <v>1733.9</v>
      </c>
      <c r="F13" s="170">
        <v>1914</v>
      </c>
    </row>
    <row r="14" spans="1:6" ht="12.9" customHeight="1" x14ac:dyDescent="0.3">
      <c r="A14" s="169" t="s">
        <v>110</v>
      </c>
      <c r="B14" s="170">
        <v>1185.0999999999999</v>
      </c>
      <c r="C14" s="170">
        <v>1242.26</v>
      </c>
      <c r="D14" s="170">
        <v>1503.9</v>
      </c>
      <c r="E14" s="170">
        <v>1606.7</v>
      </c>
      <c r="F14" s="171">
        <v>1865</v>
      </c>
    </row>
    <row r="15" spans="1:6" ht="12.9" customHeight="1" x14ac:dyDescent="0.3">
      <c r="A15" s="169" t="s">
        <v>111</v>
      </c>
      <c r="B15" s="170">
        <v>869</v>
      </c>
      <c r="C15" s="170">
        <v>878</v>
      </c>
      <c r="D15" s="170">
        <v>858.7</v>
      </c>
      <c r="E15" s="170">
        <v>969.8</v>
      </c>
      <c r="F15" s="170">
        <v>1117.2</v>
      </c>
    </row>
    <row r="16" spans="1:6" ht="12.9" customHeight="1" x14ac:dyDescent="0.3">
      <c r="A16" s="169" t="s">
        <v>44</v>
      </c>
      <c r="B16" s="170">
        <v>319.2</v>
      </c>
      <c r="C16" s="170">
        <v>408.06</v>
      </c>
      <c r="D16" s="170">
        <v>462.2</v>
      </c>
      <c r="E16" s="170">
        <v>574.70000000000005</v>
      </c>
      <c r="F16" s="170">
        <v>560</v>
      </c>
    </row>
    <row r="17" spans="1:12" ht="12.9" customHeight="1" x14ac:dyDescent="0.3">
      <c r="A17" s="152" t="s">
        <v>47</v>
      </c>
      <c r="B17" s="170">
        <f t="shared" ref="B17:F17" si="0">SUM(B6:B16)</f>
        <v>65688.2</v>
      </c>
      <c r="C17" s="170">
        <f t="shared" si="0"/>
        <v>67401.099999999991</v>
      </c>
      <c r="D17" s="170">
        <f t="shared" si="0"/>
        <v>75504.639999999985</v>
      </c>
      <c r="E17" s="170">
        <f t="shared" si="0"/>
        <v>78303.099999999991</v>
      </c>
      <c r="F17" s="170">
        <f t="shared" si="0"/>
        <v>85536.23</v>
      </c>
    </row>
    <row r="18" spans="1:12" ht="12.9" customHeight="1" x14ac:dyDescent="0.3"/>
    <row r="19" spans="1:12" ht="12.9" customHeight="1" x14ac:dyDescent="0.3"/>
    <row r="20" spans="1:12" ht="12.9" customHeight="1" x14ac:dyDescent="0.3">
      <c r="A20" s="169" t="s">
        <v>112</v>
      </c>
      <c r="L20" s="114"/>
    </row>
    <row r="21" spans="1:12" ht="12.9" customHeight="1" x14ac:dyDescent="0.3"/>
  </sheetData>
  <pageMargins left="0.70866141732283472" right="0.51181102362204722" top="1.1417322834645669" bottom="0.55118110236220474" header="0.31496062992125984" footer="0.11811023622047245"/>
  <pageSetup paperSize="9" orientation="portrait" r:id="rId1"/>
  <ignoredErrors>
    <ignoredError sqref="B17:F17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C1848-2621-4BC0-810B-802BCC5AC4C2}">
  <dimension ref="A1:M17"/>
  <sheetViews>
    <sheetView zoomScaleNormal="100" workbookViewId="0"/>
  </sheetViews>
  <sheetFormatPr defaultColWidth="8.6640625" defaultRowHeight="14.4" x14ac:dyDescent="0.3"/>
  <cols>
    <col min="1" max="1" width="25" style="92" customWidth="1"/>
    <col min="2" max="3" width="9.6640625" style="92" customWidth="1"/>
    <col min="4" max="4" width="12.5546875" style="92" customWidth="1"/>
    <col min="5" max="5" width="10.88671875" style="92" customWidth="1"/>
    <col min="6" max="6" width="9.6640625" style="92" customWidth="1"/>
    <col min="7" max="7" width="11.5546875" style="92" customWidth="1"/>
    <col min="8" max="16384" width="8.6640625" style="92"/>
  </cols>
  <sheetData>
    <row r="1" spans="1:13" ht="12.9" customHeight="1" x14ac:dyDescent="0.3">
      <c r="A1" s="92" t="s">
        <v>113</v>
      </c>
    </row>
    <row r="2" spans="1:13" ht="12.9" customHeight="1" x14ac:dyDescent="0.3"/>
    <row r="3" spans="1:13" ht="12.9" customHeight="1" x14ac:dyDescent="0.3">
      <c r="A3" s="99" t="s">
        <v>33</v>
      </c>
    </row>
    <row r="4" spans="1:13" ht="12.9" customHeight="1" x14ac:dyDescent="0.3"/>
    <row r="5" spans="1:13" ht="12.9" customHeight="1" x14ac:dyDescent="0.3">
      <c r="B5" s="205" t="s">
        <v>92</v>
      </c>
      <c r="C5" s="206" t="s">
        <v>93</v>
      </c>
      <c r="D5" s="205" t="s">
        <v>94</v>
      </c>
      <c r="E5" s="206" t="s">
        <v>96</v>
      </c>
      <c r="F5" s="205" t="s">
        <v>95</v>
      </c>
      <c r="G5" s="206" t="s">
        <v>114</v>
      </c>
    </row>
    <row r="6" spans="1:13" ht="12.9" customHeight="1" x14ac:dyDescent="0.3">
      <c r="A6" s="92" t="s">
        <v>34</v>
      </c>
      <c r="B6" s="95">
        <v>13261.600000000002</v>
      </c>
      <c r="C6" s="95">
        <v>9581.2000000000007</v>
      </c>
      <c r="D6" s="95">
        <v>7341.72</v>
      </c>
      <c r="E6" s="95">
        <v>3098.7999999999997</v>
      </c>
      <c r="F6" s="95">
        <v>3041.2</v>
      </c>
      <c r="G6" s="95">
        <f t="shared" ref="G6:G16" si="0">SUM(B6:F6)</f>
        <v>36324.520000000004</v>
      </c>
      <c r="M6" s="114"/>
    </row>
    <row r="7" spans="1:13" ht="12.9" customHeight="1" x14ac:dyDescent="0.3">
      <c r="A7" s="92" t="s">
        <v>104</v>
      </c>
      <c r="B7" s="95">
        <v>6217.04</v>
      </c>
      <c r="C7" s="95">
        <v>5178.3300000000008</v>
      </c>
      <c r="D7" s="95">
        <v>4205.18</v>
      </c>
      <c r="E7" s="95">
        <v>1599.98</v>
      </c>
      <c r="F7" s="95">
        <v>1674.0400000000002</v>
      </c>
      <c r="G7" s="95">
        <f t="shared" si="0"/>
        <v>18874.570000000003</v>
      </c>
    </row>
    <row r="8" spans="1:13" x14ac:dyDescent="0.3">
      <c r="A8" s="92" t="s">
        <v>105</v>
      </c>
      <c r="B8" s="95">
        <v>1923.3200000000002</v>
      </c>
      <c r="C8" s="95">
        <v>1326.3</v>
      </c>
      <c r="D8" s="95">
        <v>1545.26</v>
      </c>
      <c r="E8" s="95">
        <v>652.5</v>
      </c>
      <c r="F8" s="95">
        <v>467.8</v>
      </c>
      <c r="G8" s="95">
        <f t="shared" si="0"/>
        <v>5915.18</v>
      </c>
    </row>
    <row r="9" spans="1:13" x14ac:dyDescent="0.3">
      <c r="A9" s="92" t="s">
        <v>106</v>
      </c>
      <c r="B9" s="95">
        <v>1737.8999999999999</v>
      </c>
      <c r="C9" s="95">
        <v>1100.0400000000002</v>
      </c>
      <c r="D9" s="95">
        <v>1161.6599999999999</v>
      </c>
      <c r="E9" s="95">
        <v>785.72</v>
      </c>
      <c r="F9" s="95">
        <v>654.37999999999988</v>
      </c>
      <c r="G9" s="95">
        <f t="shared" si="0"/>
        <v>5439.7</v>
      </c>
    </row>
    <row r="10" spans="1:13" x14ac:dyDescent="0.3">
      <c r="A10" s="92" t="s">
        <v>115</v>
      </c>
      <c r="B10" s="95">
        <v>1672</v>
      </c>
      <c r="C10" s="95">
        <v>1543.4</v>
      </c>
      <c r="D10" s="95">
        <v>849.80000000000018</v>
      </c>
      <c r="E10" s="95">
        <v>320.7</v>
      </c>
      <c r="F10" s="95">
        <v>432.8</v>
      </c>
      <c r="G10" s="95">
        <f t="shared" si="0"/>
        <v>4818.7000000000007</v>
      </c>
    </row>
    <row r="11" spans="1:13" x14ac:dyDescent="0.3">
      <c r="A11" s="92" t="s">
        <v>41</v>
      </c>
      <c r="B11" s="95">
        <v>1539.1</v>
      </c>
      <c r="C11" s="95">
        <v>1425.6</v>
      </c>
      <c r="D11" s="95">
        <v>1031.0999999999999</v>
      </c>
      <c r="E11" s="95">
        <v>470.2</v>
      </c>
      <c r="F11" s="95">
        <v>498.00000000000006</v>
      </c>
      <c r="G11" s="95">
        <f t="shared" si="0"/>
        <v>4964</v>
      </c>
    </row>
    <row r="12" spans="1:13" x14ac:dyDescent="0.3">
      <c r="A12" s="109" t="s">
        <v>108</v>
      </c>
      <c r="B12" s="95">
        <v>1210.54</v>
      </c>
      <c r="C12" s="95">
        <v>1116.8399999999999</v>
      </c>
      <c r="D12" s="95">
        <v>572.38</v>
      </c>
      <c r="E12" s="95">
        <v>403.86</v>
      </c>
      <c r="F12" s="95">
        <v>439.03999999999996</v>
      </c>
      <c r="G12" s="95">
        <f t="shared" si="0"/>
        <v>3742.6600000000003</v>
      </c>
    </row>
    <row r="13" spans="1:13" s="130" customFormat="1" x14ac:dyDescent="0.3">
      <c r="A13" s="92" t="s">
        <v>109</v>
      </c>
      <c r="B13" s="95">
        <v>536</v>
      </c>
      <c r="C13" s="95">
        <v>526.6</v>
      </c>
      <c r="D13" s="95">
        <v>420.90000000000003</v>
      </c>
      <c r="E13" s="95">
        <v>257.33999999999997</v>
      </c>
      <c r="F13" s="95">
        <v>173.60000000000002</v>
      </c>
      <c r="G13" s="95">
        <f t="shared" si="0"/>
        <v>1914.44</v>
      </c>
    </row>
    <row r="14" spans="1:13" s="130" customFormat="1" x14ac:dyDescent="0.3">
      <c r="A14" s="92" t="s">
        <v>116</v>
      </c>
      <c r="B14" s="95">
        <v>479.00000000000006</v>
      </c>
      <c r="C14" s="95">
        <v>427.2</v>
      </c>
      <c r="D14" s="95">
        <v>427.00000000000006</v>
      </c>
      <c r="E14" s="95">
        <v>247.8</v>
      </c>
      <c r="F14" s="95">
        <v>284.40000000000003</v>
      </c>
      <c r="G14" s="95">
        <f t="shared" si="0"/>
        <v>1865.4</v>
      </c>
    </row>
    <row r="15" spans="1:13" x14ac:dyDescent="0.3">
      <c r="A15" s="92" t="s">
        <v>117</v>
      </c>
      <c r="B15" s="95">
        <v>187.60000000000002</v>
      </c>
      <c r="C15" s="95">
        <v>346.2</v>
      </c>
      <c r="D15" s="95">
        <v>213.7</v>
      </c>
      <c r="E15" s="95">
        <v>155.39999999999998</v>
      </c>
      <c r="F15" s="95">
        <v>214.29999999999998</v>
      </c>
      <c r="G15" s="95">
        <f t="shared" si="0"/>
        <v>1117.2</v>
      </c>
    </row>
    <row r="16" spans="1:13" x14ac:dyDescent="0.3">
      <c r="A16" s="92" t="s">
        <v>44</v>
      </c>
      <c r="B16" s="95">
        <v>131.69999999999999</v>
      </c>
      <c r="C16" s="95">
        <v>206.3</v>
      </c>
      <c r="D16" s="95">
        <v>99.3</v>
      </c>
      <c r="E16" s="95">
        <v>41.8</v>
      </c>
      <c r="F16" s="95">
        <v>80.899999999999991</v>
      </c>
      <c r="G16" s="95">
        <f t="shared" si="0"/>
        <v>560</v>
      </c>
    </row>
    <row r="17" spans="1:7" x14ac:dyDescent="0.3">
      <c r="A17" s="93"/>
      <c r="B17" s="154">
        <f>SUM(B6:B16)</f>
        <v>28895.800000000003</v>
      </c>
      <c r="C17" s="154">
        <f t="shared" ref="C17:F17" si="1">SUM(C6:C16)</f>
        <v>22778.010000000002</v>
      </c>
      <c r="D17" s="154">
        <f t="shared" si="1"/>
        <v>17868.000000000004</v>
      </c>
      <c r="E17" s="154">
        <f t="shared" si="1"/>
        <v>8034.0999999999995</v>
      </c>
      <c r="F17" s="154">
        <f t="shared" si="1"/>
        <v>7960.46</v>
      </c>
      <c r="G17" s="154">
        <f>SUM(G6:G16)</f>
        <v>85536.37000000001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DF7E3-C30B-4767-8F4C-56915D7FA5CE}">
  <dimension ref="A1:L20"/>
  <sheetViews>
    <sheetView showGridLines="0" zoomScaleNormal="100" workbookViewId="0"/>
  </sheetViews>
  <sheetFormatPr defaultColWidth="8.88671875" defaultRowHeight="14.4" x14ac:dyDescent="0.3"/>
  <cols>
    <col min="1" max="1" width="48.5546875" style="254" customWidth="1"/>
    <col min="2" max="6" width="9.6640625" style="254" customWidth="1"/>
    <col min="7" max="16384" width="8.88671875" style="254"/>
  </cols>
  <sheetData>
    <row r="1" spans="1:12" ht="12.9" customHeight="1" x14ac:dyDescent="0.3">
      <c r="A1" s="252" t="s">
        <v>118</v>
      </c>
      <c r="B1" s="253"/>
      <c r="C1" s="253"/>
      <c r="D1" s="253"/>
      <c r="E1" s="253"/>
      <c r="F1" s="253"/>
      <c r="G1" s="253"/>
      <c r="H1" s="253"/>
      <c r="I1" s="253"/>
    </row>
    <row r="2" spans="1:12" ht="12.9" customHeight="1" x14ac:dyDescent="0.3">
      <c r="A2" s="252"/>
      <c r="B2" s="253"/>
      <c r="C2" s="253"/>
      <c r="D2" s="253"/>
      <c r="E2" s="253"/>
      <c r="F2" s="253"/>
      <c r="G2" s="253"/>
      <c r="H2" s="253"/>
      <c r="I2" s="253"/>
    </row>
    <row r="3" spans="1:12" ht="12.9" customHeight="1" x14ac:dyDescent="0.3">
      <c r="A3" s="217" t="s">
        <v>33</v>
      </c>
      <c r="B3" s="253"/>
      <c r="C3" s="253"/>
      <c r="D3" s="253"/>
      <c r="E3" s="253"/>
      <c r="F3" s="253"/>
      <c r="G3" s="253"/>
      <c r="H3" s="253"/>
      <c r="I3" s="253"/>
    </row>
    <row r="4" spans="1:12" ht="12.9" customHeight="1" x14ac:dyDescent="0.3">
      <c r="A4" s="252"/>
      <c r="B4" s="253"/>
      <c r="C4" s="253"/>
      <c r="D4" s="253"/>
      <c r="E4" s="253"/>
      <c r="F4" s="253"/>
      <c r="G4" s="253"/>
      <c r="H4" s="253"/>
      <c r="I4" s="253"/>
    </row>
    <row r="5" spans="1:12" ht="12.9" customHeight="1" x14ac:dyDescent="0.3">
      <c r="A5" s="255"/>
      <c r="B5" s="198">
        <v>2015</v>
      </c>
      <c r="C5" s="199">
        <v>2016</v>
      </c>
      <c r="D5" s="198">
        <v>2017</v>
      </c>
      <c r="E5" s="199">
        <v>2018</v>
      </c>
      <c r="F5" s="198">
        <v>2019</v>
      </c>
      <c r="G5" s="253"/>
      <c r="H5" s="253"/>
      <c r="I5" s="253"/>
    </row>
    <row r="6" spans="1:12" ht="12.9" customHeight="1" x14ac:dyDescent="0.3">
      <c r="A6" s="252" t="s">
        <v>119</v>
      </c>
      <c r="B6" s="256">
        <v>15932</v>
      </c>
      <c r="C6" s="256">
        <v>16423</v>
      </c>
      <c r="D6" s="256">
        <v>17065</v>
      </c>
      <c r="E6" s="256">
        <v>17165</v>
      </c>
      <c r="F6" s="256">
        <v>18256</v>
      </c>
      <c r="H6" s="253"/>
      <c r="I6" s="253"/>
      <c r="L6" s="257"/>
    </row>
    <row r="7" spans="1:12" ht="12.9" customHeight="1" x14ac:dyDescent="0.3">
      <c r="A7" s="252" t="s">
        <v>120</v>
      </c>
      <c r="B7" s="256">
        <v>7911</v>
      </c>
      <c r="C7" s="256">
        <v>7794</v>
      </c>
      <c r="D7" s="256">
        <v>8790</v>
      </c>
      <c r="E7" s="256">
        <v>8592</v>
      </c>
      <c r="F7" s="256">
        <v>10762</v>
      </c>
      <c r="H7" s="253"/>
      <c r="I7" s="253"/>
      <c r="L7" s="257"/>
    </row>
    <row r="8" spans="1:12" ht="12.9" customHeight="1" x14ac:dyDescent="0.3">
      <c r="A8" s="258" t="s">
        <v>121</v>
      </c>
      <c r="B8" s="256">
        <v>4132</v>
      </c>
      <c r="C8" s="256">
        <v>4304</v>
      </c>
      <c r="D8" s="256">
        <v>4883</v>
      </c>
      <c r="E8" s="256">
        <v>5498</v>
      </c>
      <c r="F8" s="256">
        <v>5992</v>
      </c>
      <c r="H8" s="253"/>
      <c r="I8" s="253"/>
      <c r="L8" s="257"/>
    </row>
    <row r="9" spans="1:12" ht="12.9" customHeight="1" x14ac:dyDescent="0.3">
      <c r="A9" s="258" t="s">
        <v>122</v>
      </c>
      <c r="B9" s="256">
        <v>770</v>
      </c>
      <c r="C9" s="256">
        <v>802</v>
      </c>
      <c r="D9" s="256">
        <v>909</v>
      </c>
      <c r="E9" s="256">
        <v>1024</v>
      </c>
      <c r="F9" s="256">
        <v>1315</v>
      </c>
      <c r="H9" s="253"/>
      <c r="I9" s="253"/>
      <c r="L9" s="257"/>
    </row>
    <row r="10" spans="1:12" ht="12.9" customHeight="1" x14ac:dyDescent="0.3">
      <c r="A10" s="252" t="s">
        <v>47</v>
      </c>
      <c r="B10" s="256">
        <f>SUM(B6:B9)</f>
        <v>28745</v>
      </c>
      <c r="C10" s="256">
        <f t="shared" ref="C10:D10" si="0">SUM(C6:C9)</f>
        <v>29323</v>
      </c>
      <c r="D10" s="256">
        <f t="shared" si="0"/>
        <v>31647</v>
      </c>
      <c r="E10" s="256">
        <f>SUM(E6:E9)</f>
        <v>32279</v>
      </c>
      <c r="F10" s="256">
        <f>SUM(F6:F9)</f>
        <v>36325</v>
      </c>
      <c r="G10" s="253"/>
      <c r="H10" s="253"/>
      <c r="I10" s="253"/>
      <c r="L10" s="257"/>
    </row>
    <row r="11" spans="1:12" ht="12.9" customHeight="1" x14ac:dyDescent="0.3">
      <c r="A11" s="253"/>
      <c r="B11" s="253"/>
      <c r="C11" s="253"/>
      <c r="D11" s="253"/>
      <c r="E11" s="253"/>
      <c r="F11" s="253"/>
      <c r="G11" s="253"/>
      <c r="H11" s="253"/>
      <c r="I11" s="253"/>
      <c r="L11" s="257"/>
    </row>
    <row r="12" spans="1:12" ht="12.9" customHeight="1" x14ac:dyDescent="0.3">
      <c r="B12" s="253"/>
      <c r="C12" s="253"/>
      <c r="D12" s="253"/>
      <c r="E12" s="253"/>
      <c r="F12" s="253"/>
      <c r="G12" s="253"/>
      <c r="H12" s="253"/>
      <c r="I12" s="253"/>
    </row>
    <row r="13" spans="1:12" ht="12.9" customHeight="1" x14ac:dyDescent="0.3">
      <c r="A13" s="259" t="s">
        <v>123</v>
      </c>
      <c r="B13" s="253"/>
      <c r="C13" s="253"/>
      <c r="D13" s="253"/>
      <c r="E13" s="253"/>
      <c r="F13" s="253"/>
      <c r="G13" s="253"/>
      <c r="H13" s="253"/>
      <c r="I13" s="253"/>
    </row>
    <row r="14" spans="1:12" ht="12.9" customHeight="1" x14ac:dyDescent="0.3">
      <c r="A14" s="253"/>
      <c r="B14" s="253"/>
      <c r="C14" s="253"/>
      <c r="D14" s="253"/>
      <c r="E14" s="253"/>
      <c r="F14" s="253"/>
      <c r="G14" s="253"/>
      <c r="H14" s="253"/>
      <c r="I14" s="253"/>
    </row>
    <row r="16" spans="1:12" x14ac:dyDescent="0.3">
      <c r="A16" s="260"/>
      <c r="B16" s="260"/>
      <c r="C16" s="261"/>
      <c r="D16" s="261"/>
      <c r="E16" s="261"/>
    </row>
    <row r="17" spans="1:5" x14ac:dyDescent="0.3">
      <c r="A17" s="260"/>
      <c r="B17" s="260"/>
      <c r="C17" s="261"/>
      <c r="D17" s="261"/>
      <c r="E17" s="261"/>
    </row>
    <row r="18" spans="1:5" x14ac:dyDescent="0.3">
      <c r="B18" s="260"/>
      <c r="C18" s="261"/>
      <c r="D18" s="261"/>
      <c r="E18" s="261"/>
    </row>
    <row r="19" spans="1:5" x14ac:dyDescent="0.3">
      <c r="A19" s="260"/>
      <c r="B19" s="260"/>
      <c r="C19" s="261"/>
      <c r="D19" s="261"/>
      <c r="E19" s="261"/>
    </row>
    <row r="20" spans="1:5" x14ac:dyDescent="0.3">
      <c r="C20" s="262"/>
      <c r="D20" s="262"/>
      <c r="E20" s="262"/>
    </row>
  </sheetData>
  <pageMargins left="0.7" right="0.7" top="0.75" bottom="0.75" header="0.3" footer="0.3"/>
  <pageSetup paperSize="9" orientation="portrait" r:id="rId1"/>
  <ignoredErrors>
    <ignoredError sqref="B10:F10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42826-505C-4F79-ABFF-309D2C0624E9}">
  <dimension ref="A1:P69"/>
  <sheetViews>
    <sheetView showGridLines="0" zoomScaleNormal="100" workbookViewId="0"/>
  </sheetViews>
  <sheetFormatPr defaultColWidth="9.109375" defaultRowHeight="12" x14ac:dyDescent="0.25"/>
  <cols>
    <col min="1" max="1" width="14.88671875" style="227" customWidth="1"/>
    <col min="2" max="6" width="9.6640625" style="220" customWidth="1"/>
    <col min="7" max="16" width="6.88671875" style="219" bestFit="1" customWidth="1"/>
    <col min="17" max="16384" width="9.109375" style="220"/>
  </cols>
  <sheetData>
    <row r="1" spans="1:16" ht="12.9" customHeight="1" x14ac:dyDescent="0.3">
      <c r="A1" s="217" t="s">
        <v>124</v>
      </c>
      <c r="B1" s="218"/>
      <c r="C1" s="218"/>
      <c r="D1" s="218"/>
      <c r="E1" s="218"/>
      <c r="F1" s="218"/>
    </row>
    <row r="2" spans="1:16" ht="12.9" customHeight="1" x14ac:dyDescent="0.3">
      <c r="A2" s="217"/>
      <c r="B2" s="218"/>
      <c r="C2" s="218"/>
      <c r="D2" s="218"/>
      <c r="E2" s="218"/>
      <c r="F2" s="218"/>
    </row>
    <row r="3" spans="1:16" ht="12.9" customHeight="1" x14ac:dyDescent="0.3">
      <c r="A3" s="217" t="s">
        <v>33</v>
      </c>
      <c r="B3" s="218"/>
      <c r="C3" s="218"/>
      <c r="D3" s="218"/>
      <c r="E3" s="218"/>
      <c r="F3" s="218"/>
    </row>
    <row r="4" spans="1:16" ht="12.9" customHeight="1" x14ac:dyDescent="0.3">
      <c r="A4" s="217"/>
      <c r="B4" s="218"/>
      <c r="C4" s="218"/>
      <c r="D4" s="218"/>
      <c r="E4" s="218"/>
      <c r="F4" s="218"/>
    </row>
    <row r="5" spans="1:16" s="223" customFormat="1" ht="12.9" customHeight="1" x14ac:dyDescent="0.3">
      <c r="A5" s="221"/>
      <c r="B5" s="198">
        <v>2015</v>
      </c>
      <c r="C5" s="199">
        <v>2016</v>
      </c>
      <c r="D5" s="198">
        <v>2017</v>
      </c>
      <c r="E5" s="199">
        <v>2018</v>
      </c>
      <c r="F5" s="198">
        <v>2019</v>
      </c>
      <c r="G5" s="222"/>
      <c r="H5" s="219"/>
      <c r="I5" s="219"/>
      <c r="J5" s="219"/>
      <c r="K5" s="219"/>
      <c r="L5" s="219"/>
      <c r="M5" s="219"/>
      <c r="N5" s="219"/>
      <c r="O5" s="219"/>
      <c r="P5" s="219"/>
    </row>
    <row r="6" spans="1:16" ht="12.9" customHeight="1" x14ac:dyDescent="0.3">
      <c r="A6" s="224" t="s">
        <v>125</v>
      </c>
      <c r="B6" s="225">
        <v>1764.1</v>
      </c>
      <c r="C6" s="225">
        <v>1815.64</v>
      </c>
      <c r="D6" s="225">
        <v>1798.9</v>
      </c>
      <c r="E6" s="225">
        <v>1980</v>
      </c>
      <c r="F6" s="225">
        <v>2198.1</v>
      </c>
    </row>
    <row r="7" spans="1:16" ht="12.9" customHeight="1" x14ac:dyDescent="0.3">
      <c r="A7" s="224" t="s">
        <v>116</v>
      </c>
      <c r="B7" s="225">
        <v>1185.0999999999999</v>
      </c>
      <c r="C7" s="225">
        <v>1242.26</v>
      </c>
      <c r="D7" s="225">
        <v>1503.9</v>
      </c>
      <c r="E7" s="225">
        <v>1607</v>
      </c>
      <c r="F7" s="225">
        <v>1865</v>
      </c>
    </row>
    <row r="8" spans="1:16" ht="12.9" customHeight="1" x14ac:dyDescent="0.3">
      <c r="A8" s="217" t="s">
        <v>126</v>
      </c>
      <c r="B8" s="225">
        <v>576.20000000000005</v>
      </c>
      <c r="C8" s="225">
        <v>676.8</v>
      </c>
      <c r="D8" s="225">
        <v>710.7</v>
      </c>
      <c r="E8" s="225">
        <v>743.5</v>
      </c>
      <c r="F8" s="225">
        <v>854.8</v>
      </c>
    </row>
    <row r="9" spans="1:16" ht="12.9" customHeight="1" x14ac:dyDescent="0.3">
      <c r="A9" s="217" t="s">
        <v>127</v>
      </c>
      <c r="B9" s="225">
        <v>920.3</v>
      </c>
      <c r="C9" s="225">
        <v>1074.5999999999999</v>
      </c>
      <c r="D9" s="225">
        <v>810.3</v>
      </c>
      <c r="E9" s="225">
        <v>687.9</v>
      </c>
      <c r="F9" s="225">
        <v>522.20000000000005</v>
      </c>
    </row>
    <row r="10" spans="1:16" ht="12.9" customHeight="1" x14ac:dyDescent="0.3">
      <c r="A10" s="217" t="s">
        <v>47</v>
      </c>
      <c r="B10" s="225">
        <f t="shared" ref="B10:D10" si="0">SUM(B6:B9)</f>
        <v>4445.7</v>
      </c>
      <c r="C10" s="225">
        <f t="shared" si="0"/>
        <v>4809.2999999999993</v>
      </c>
      <c r="D10" s="225">
        <f t="shared" si="0"/>
        <v>4823.8</v>
      </c>
      <c r="E10" s="225">
        <f>SUM(E6:E9)</f>
        <v>5018.3999999999996</v>
      </c>
      <c r="F10" s="225">
        <f>SUM(F6:F9)</f>
        <v>5440.0999999999995</v>
      </c>
    </row>
    <row r="11" spans="1:16" ht="12.9" customHeight="1" x14ac:dyDescent="0.3">
      <c r="A11" s="217"/>
      <c r="B11" s="218"/>
      <c r="C11" s="218"/>
      <c r="D11" s="218"/>
      <c r="E11" s="218"/>
      <c r="F11" s="218"/>
    </row>
    <row r="12" spans="1:16" ht="12.9" customHeight="1" x14ac:dyDescent="0.3">
      <c r="A12" s="217"/>
      <c r="B12" s="218"/>
      <c r="C12" s="218"/>
      <c r="D12" s="218"/>
      <c r="E12" s="218"/>
      <c r="F12" s="218"/>
      <c r="J12" s="226"/>
    </row>
    <row r="13" spans="1:16" ht="12.9" customHeight="1" x14ac:dyDescent="0.3">
      <c r="A13" s="217" t="s">
        <v>128</v>
      </c>
      <c r="B13" s="218"/>
      <c r="C13" s="218"/>
      <c r="D13" s="218"/>
      <c r="E13" s="218"/>
      <c r="F13" s="218"/>
    </row>
    <row r="14" spans="1:16" ht="15" customHeight="1" x14ac:dyDescent="0.3">
      <c r="A14" s="217"/>
      <c r="B14" s="218"/>
      <c r="C14" s="218"/>
      <c r="D14" s="218"/>
      <c r="E14" s="218"/>
      <c r="F14" s="218"/>
    </row>
    <row r="15" spans="1:16" ht="15" customHeight="1" x14ac:dyDescent="0.3">
      <c r="A15" s="217"/>
      <c r="B15" s="218"/>
      <c r="C15" s="218"/>
      <c r="D15" s="218"/>
      <c r="E15" s="218"/>
      <c r="F15" s="218"/>
    </row>
    <row r="16" spans="1:16" ht="15" customHeight="1" x14ac:dyDescent="0.3">
      <c r="A16" s="217"/>
      <c r="B16" s="218"/>
      <c r="C16" s="218"/>
      <c r="D16" s="218"/>
      <c r="E16" s="218"/>
      <c r="F16" s="218"/>
    </row>
    <row r="17" spans="1:7" ht="15" customHeight="1" x14ac:dyDescent="0.3">
      <c r="A17" s="217"/>
      <c r="B17" s="218"/>
      <c r="C17" s="218"/>
      <c r="D17" s="218"/>
      <c r="E17" s="218"/>
      <c r="F17" s="218"/>
    </row>
    <row r="18" spans="1:7" ht="15" customHeight="1" x14ac:dyDescent="0.25"/>
    <row r="19" spans="1:7" ht="15" customHeight="1" x14ac:dyDescent="0.25"/>
    <row r="20" spans="1:7" ht="15" customHeight="1" x14ac:dyDescent="0.25"/>
    <row r="21" spans="1:7" ht="15" customHeight="1" x14ac:dyDescent="0.25"/>
    <row r="22" spans="1:7" ht="15" customHeight="1" x14ac:dyDescent="0.25"/>
    <row r="23" spans="1:7" ht="15" customHeight="1" x14ac:dyDescent="0.25"/>
    <row r="24" spans="1:7" ht="15" customHeight="1" x14ac:dyDescent="0.25">
      <c r="A24" s="228"/>
    </row>
    <row r="25" spans="1:7" ht="15" customHeight="1" x14ac:dyDescent="0.25"/>
    <row r="26" spans="1:7" ht="14.4" x14ac:dyDescent="0.3">
      <c r="A26" s="218"/>
      <c r="B26" s="218"/>
      <c r="C26" s="218"/>
      <c r="D26" s="218"/>
      <c r="E26" s="218"/>
      <c r="F26" s="218"/>
      <c r="G26" s="218"/>
    </row>
    <row r="27" spans="1:7" ht="14.4" x14ac:dyDescent="0.3">
      <c r="A27" s="218"/>
      <c r="B27" s="218"/>
      <c r="C27" s="218"/>
      <c r="D27" s="218"/>
      <c r="E27" s="218"/>
      <c r="F27" s="218"/>
      <c r="G27" s="218"/>
    </row>
    <row r="28" spans="1:7" ht="14.4" x14ac:dyDescent="0.3">
      <c r="A28" s="218"/>
      <c r="B28" s="218"/>
      <c r="C28" s="218"/>
      <c r="D28" s="218"/>
      <c r="E28" s="218"/>
      <c r="F28" s="218"/>
      <c r="G28" s="218"/>
    </row>
    <row r="29" spans="1:7" ht="14.4" x14ac:dyDescent="0.3">
      <c r="A29" s="218"/>
      <c r="B29" s="218"/>
      <c r="C29" s="218"/>
      <c r="D29" s="218"/>
      <c r="E29" s="218"/>
      <c r="F29" s="218"/>
      <c r="G29" s="218"/>
    </row>
    <row r="30" spans="1:7" ht="14.4" x14ac:dyDescent="0.3">
      <c r="A30" s="218"/>
      <c r="B30" s="218"/>
      <c r="C30" s="218"/>
      <c r="D30" s="218"/>
      <c r="E30" s="218"/>
      <c r="F30" s="218"/>
      <c r="G30" s="218"/>
    </row>
    <row r="31" spans="1:7" ht="14.4" x14ac:dyDescent="0.3">
      <c r="A31" s="218"/>
      <c r="B31" s="218"/>
      <c r="C31" s="218"/>
      <c r="D31" s="218"/>
      <c r="E31" s="218"/>
      <c r="F31" s="218"/>
      <c r="G31" s="218"/>
    </row>
    <row r="32" spans="1:7" ht="14.4" x14ac:dyDescent="0.3">
      <c r="A32" s="218"/>
      <c r="B32" s="218"/>
      <c r="C32" s="218"/>
      <c r="D32" s="218"/>
      <c r="E32" s="218"/>
      <c r="F32" s="218"/>
      <c r="G32" s="218"/>
    </row>
    <row r="33" spans="1:7" ht="14.4" x14ac:dyDescent="0.3">
      <c r="A33" s="218"/>
      <c r="B33" s="218"/>
      <c r="C33" s="218"/>
      <c r="D33" s="218"/>
      <c r="E33" s="218"/>
      <c r="F33" s="218"/>
      <c r="G33" s="218"/>
    </row>
    <row r="34" spans="1:7" ht="14.4" x14ac:dyDescent="0.3">
      <c r="A34" s="218"/>
      <c r="B34" s="218"/>
      <c r="C34" s="218"/>
      <c r="D34" s="218"/>
      <c r="E34" s="218"/>
      <c r="F34" s="218"/>
      <c r="G34" s="218"/>
    </row>
    <row r="35" spans="1:7" ht="14.4" x14ac:dyDescent="0.3">
      <c r="A35" s="218"/>
      <c r="B35" s="218"/>
      <c r="C35" s="218"/>
      <c r="D35" s="218"/>
      <c r="E35" s="218"/>
      <c r="F35" s="218"/>
      <c r="G35" s="218"/>
    </row>
    <row r="36" spans="1:7" ht="14.4" x14ac:dyDescent="0.3">
      <c r="A36" s="218"/>
      <c r="B36" s="218"/>
      <c r="C36" s="218"/>
      <c r="D36" s="218"/>
      <c r="E36" s="218"/>
      <c r="F36" s="218"/>
      <c r="G36" s="218"/>
    </row>
    <row r="37" spans="1:7" ht="14.4" x14ac:dyDescent="0.3">
      <c r="A37" s="218"/>
      <c r="B37" s="218"/>
      <c r="C37" s="218"/>
      <c r="D37" s="218"/>
      <c r="E37" s="218"/>
      <c r="F37" s="218"/>
      <c r="G37" s="218"/>
    </row>
    <row r="38" spans="1:7" ht="14.4" x14ac:dyDescent="0.3">
      <c r="A38" s="218"/>
      <c r="B38" s="218"/>
      <c r="C38" s="218"/>
      <c r="D38" s="218"/>
      <c r="E38" s="218"/>
      <c r="F38" s="218"/>
      <c r="G38" s="218"/>
    </row>
    <row r="39" spans="1:7" ht="14.4" x14ac:dyDescent="0.3">
      <c r="A39" s="218"/>
      <c r="B39" s="218"/>
      <c r="C39" s="218"/>
      <c r="D39" s="218"/>
      <c r="E39" s="218"/>
      <c r="F39" s="218"/>
      <c r="G39" s="218"/>
    </row>
    <row r="40" spans="1:7" ht="14.4" x14ac:dyDescent="0.3">
      <c r="A40" s="218"/>
      <c r="B40" s="218"/>
      <c r="C40" s="218"/>
      <c r="D40" s="218"/>
      <c r="E40" s="218"/>
      <c r="F40" s="218"/>
      <c r="G40" s="218"/>
    </row>
    <row r="41" spans="1:7" ht="14.4" x14ac:dyDescent="0.3">
      <c r="A41" s="218"/>
      <c r="B41" s="218"/>
      <c r="C41" s="218"/>
      <c r="D41" s="218"/>
      <c r="E41" s="218"/>
      <c r="F41" s="218"/>
      <c r="G41" s="218"/>
    </row>
    <row r="42" spans="1:7" ht="14.4" x14ac:dyDescent="0.3">
      <c r="A42" s="218"/>
      <c r="B42" s="218"/>
      <c r="C42" s="218"/>
      <c r="D42" s="218"/>
      <c r="E42" s="218"/>
      <c r="F42" s="218"/>
      <c r="G42" s="218"/>
    </row>
    <row r="43" spans="1:7" ht="14.4" x14ac:dyDescent="0.3">
      <c r="A43" s="218"/>
      <c r="B43" s="218"/>
      <c r="C43" s="218"/>
      <c r="D43" s="218"/>
      <c r="E43" s="218"/>
      <c r="F43" s="218"/>
      <c r="G43" s="218"/>
    </row>
    <row r="44" spans="1:7" ht="14.4" x14ac:dyDescent="0.3">
      <c r="A44" s="218"/>
      <c r="B44" s="218"/>
      <c r="C44" s="218"/>
      <c r="D44" s="218"/>
      <c r="E44" s="218"/>
      <c r="F44" s="218"/>
      <c r="G44" s="218"/>
    </row>
    <row r="45" spans="1:7" ht="14.4" x14ac:dyDescent="0.3">
      <c r="A45" s="218"/>
      <c r="B45" s="218"/>
      <c r="C45" s="218"/>
      <c r="D45" s="218"/>
      <c r="E45" s="218"/>
      <c r="F45" s="218"/>
      <c r="G45" s="218"/>
    </row>
    <row r="46" spans="1:7" ht="14.4" x14ac:dyDescent="0.3">
      <c r="A46" s="218"/>
      <c r="B46" s="218"/>
      <c r="C46" s="218"/>
      <c r="D46" s="218"/>
      <c r="E46" s="218"/>
      <c r="F46" s="218"/>
      <c r="G46" s="218"/>
    </row>
    <row r="47" spans="1:7" ht="14.4" x14ac:dyDescent="0.3">
      <c r="A47" s="218"/>
      <c r="B47" s="218"/>
      <c r="C47" s="218"/>
      <c r="D47" s="218"/>
      <c r="E47" s="218"/>
      <c r="F47" s="218"/>
      <c r="G47" s="218"/>
    </row>
    <row r="48" spans="1:7" ht="14.4" x14ac:dyDescent="0.3">
      <c r="A48" s="218"/>
      <c r="B48" s="218"/>
      <c r="C48" s="218"/>
      <c r="D48" s="218"/>
      <c r="E48" s="218"/>
      <c r="F48" s="218"/>
      <c r="G48" s="218"/>
    </row>
    <row r="49" spans="1:7" ht="14.4" x14ac:dyDescent="0.3">
      <c r="A49" s="218"/>
      <c r="B49" s="218"/>
      <c r="C49" s="218"/>
      <c r="D49" s="218"/>
      <c r="E49" s="218"/>
      <c r="F49" s="218"/>
      <c r="G49" s="218"/>
    </row>
    <row r="50" spans="1:7" ht="14.4" x14ac:dyDescent="0.3">
      <c r="A50" s="218"/>
      <c r="B50" s="218"/>
      <c r="C50" s="218"/>
      <c r="D50" s="218"/>
      <c r="E50" s="218"/>
      <c r="F50" s="218"/>
      <c r="G50" s="218"/>
    </row>
    <row r="51" spans="1:7" ht="14.4" x14ac:dyDescent="0.3">
      <c r="A51" s="218"/>
      <c r="B51" s="218"/>
      <c r="C51" s="218"/>
      <c r="D51" s="218"/>
      <c r="E51" s="218"/>
      <c r="F51" s="218"/>
      <c r="G51" s="218"/>
    </row>
    <row r="52" spans="1:7" ht="14.4" x14ac:dyDescent="0.3">
      <c r="A52" s="218"/>
      <c r="B52" s="218"/>
      <c r="C52" s="218"/>
      <c r="D52" s="218"/>
      <c r="E52" s="218"/>
      <c r="F52" s="218"/>
      <c r="G52" s="218"/>
    </row>
    <row r="53" spans="1:7" ht="14.4" x14ac:dyDescent="0.3">
      <c r="A53" s="218"/>
      <c r="B53" s="218"/>
      <c r="C53" s="218"/>
      <c r="D53" s="218"/>
      <c r="E53" s="218"/>
      <c r="F53" s="218"/>
      <c r="G53" s="218"/>
    </row>
    <row r="54" spans="1:7" ht="14.4" x14ac:dyDescent="0.3">
      <c r="A54" s="218"/>
      <c r="B54" s="218"/>
      <c r="C54" s="218"/>
      <c r="D54" s="218"/>
      <c r="E54" s="218"/>
      <c r="F54" s="218"/>
      <c r="G54" s="218"/>
    </row>
    <row r="55" spans="1:7" ht="14.4" x14ac:dyDescent="0.3">
      <c r="A55" s="218"/>
      <c r="B55" s="218"/>
      <c r="C55" s="218"/>
      <c r="D55" s="218"/>
      <c r="E55" s="218"/>
      <c r="F55" s="218"/>
      <c r="G55" s="218"/>
    </row>
    <row r="56" spans="1:7" ht="14.4" x14ac:dyDescent="0.3">
      <c r="A56" s="218"/>
      <c r="B56" s="218"/>
      <c r="C56" s="218"/>
      <c r="D56" s="218"/>
      <c r="E56" s="218"/>
      <c r="F56" s="218"/>
      <c r="G56" s="218"/>
    </row>
    <row r="57" spans="1:7" ht="14.4" x14ac:dyDescent="0.3">
      <c r="A57" s="218"/>
      <c r="B57" s="218"/>
      <c r="C57" s="218"/>
      <c r="D57" s="218"/>
      <c r="E57" s="218"/>
      <c r="F57" s="218"/>
      <c r="G57" s="218"/>
    </row>
    <row r="58" spans="1:7" ht="14.4" x14ac:dyDescent="0.3">
      <c r="A58" s="218"/>
      <c r="B58" s="218"/>
      <c r="C58" s="218"/>
      <c r="D58" s="218"/>
      <c r="E58" s="218"/>
      <c r="F58" s="218"/>
      <c r="G58" s="218"/>
    </row>
    <row r="59" spans="1:7" ht="14.4" x14ac:dyDescent="0.3">
      <c r="A59" s="218"/>
      <c r="B59" s="218"/>
      <c r="C59" s="218"/>
      <c r="D59" s="218"/>
      <c r="E59" s="218"/>
      <c r="F59" s="218"/>
      <c r="G59" s="218"/>
    </row>
    <row r="60" spans="1:7" ht="14.4" x14ac:dyDescent="0.3">
      <c r="A60" s="218"/>
      <c r="B60" s="218"/>
      <c r="C60" s="218"/>
      <c r="D60" s="218"/>
      <c r="E60" s="218"/>
      <c r="F60" s="218"/>
      <c r="G60" s="218"/>
    </row>
    <row r="61" spans="1:7" ht="14.4" x14ac:dyDescent="0.3">
      <c r="A61" s="218"/>
      <c r="B61" s="218"/>
      <c r="C61" s="218"/>
      <c r="D61" s="218"/>
      <c r="E61" s="218"/>
      <c r="F61" s="218"/>
      <c r="G61" s="218"/>
    </row>
    <row r="62" spans="1:7" ht="14.4" x14ac:dyDescent="0.3">
      <c r="A62" s="218"/>
      <c r="B62" s="218"/>
      <c r="C62" s="218"/>
      <c r="D62" s="218"/>
      <c r="E62" s="218"/>
      <c r="F62" s="218"/>
      <c r="G62" s="218"/>
    </row>
    <row r="63" spans="1:7" ht="14.4" x14ac:dyDescent="0.3">
      <c r="A63" s="218"/>
      <c r="B63" s="218"/>
      <c r="C63" s="218"/>
      <c r="D63" s="218"/>
      <c r="E63" s="218"/>
      <c r="F63" s="218"/>
      <c r="G63" s="218"/>
    </row>
    <row r="64" spans="1:7" ht="14.4" x14ac:dyDescent="0.3">
      <c r="A64" s="218"/>
      <c r="B64" s="218"/>
      <c r="C64" s="218"/>
      <c r="D64" s="218"/>
      <c r="E64" s="218"/>
      <c r="F64" s="218"/>
      <c r="G64" s="218"/>
    </row>
    <row r="65" spans="1:7" ht="14.4" x14ac:dyDescent="0.3">
      <c r="A65" s="218"/>
      <c r="B65" s="218"/>
      <c r="C65" s="218"/>
      <c r="D65" s="218"/>
      <c r="E65" s="218"/>
      <c r="F65" s="218"/>
      <c r="G65" s="218"/>
    </row>
    <row r="66" spans="1:7" ht="14.4" x14ac:dyDescent="0.3">
      <c r="A66" s="218"/>
      <c r="B66" s="218"/>
      <c r="C66" s="218"/>
      <c r="D66" s="218"/>
      <c r="E66" s="218"/>
      <c r="F66" s="218"/>
      <c r="G66" s="218"/>
    </row>
    <row r="67" spans="1:7" ht="14.4" x14ac:dyDescent="0.3">
      <c r="A67" s="218"/>
      <c r="B67" s="218"/>
      <c r="C67" s="218"/>
      <c r="D67" s="218"/>
      <c r="E67" s="218"/>
      <c r="F67" s="218"/>
      <c r="G67" s="218"/>
    </row>
    <row r="68" spans="1:7" ht="14.4" x14ac:dyDescent="0.3">
      <c r="A68" s="218"/>
      <c r="B68" s="218"/>
      <c r="C68" s="218"/>
      <c r="D68" s="218"/>
      <c r="E68" s="218"/>
      <c r="F68" s="218"/>
      <c r="G68" s="218"/>
    </row>
    <row r="69" spans="1:7" ht="14.4" x14ac:dyDescent="0.3">
      <c r="A69" s="218"/>
      <c r="B69" s="218"/>
      <c r="C69" s="218"/>
      <c r="D69" s="218"/>
      <c r="E69" s="218"/>
      <c r="F69" s="218"/>
      <c r="G69" s="218"/>
    </row>
  </sheetData>
  <pageMargins left="0.7" right="0.7" top="0.75" bottom="0.75" header="0.3" footer="0.3"/>
  <pageSetup paperSize="9" orientation="portrait" r:id="rId1"/>
  <ignoredErrors>
    <ignoredError sqref="C10:F10 B10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89A62-2D31-410E-B238-6FEACC75358F}">
  <dimension ref="A1:M23"/>
  <sheetViews>
    <sheetView showGridLines="0" zoomScaleNormal="100" workbookViewId="0"/>
  </sheetViews>
  <sheetFormatPr defaultColWidth="8.6640625" defaultRowHeight="14.4" x14ac:dyDescent="0.3"/>
  <cols>
    <col min="1" max="1" width="40.44140625" style="227" customWidth="1"/>
    <col min="2" max="6" width="9.6640625" style="248" customWidth="1"/>
    <col min="7" max="16384" width="8.6640625" style="218"/>
  </cols>
  <sheetData>
    <row r="1" spans="1:6" ht="12.9" customHeight="1" x14ac:dyDescent="0.3">
      <c r="A1" s="217" t="s">
        <v>129</v>
      </c>
      <c r="B1" s="218"/>
      <c r="C1" s="218"/>
      <c r="D1" s="218"/>
      <c r="E1" s="218"/>
      <c r="F1" s="218"/>
    </row>
    <row r="2" spans="1:6" ht="12.9" customHeight="1" x14ac:dyDescent="0.3">
      <c r="A2" s="217"/>
      <c r="B2" s="218"/>
      <c r="C2" s="218"/>
      <c r="D2" s="218"/>
      <c r="E2" s="218"/>
      <c r="F2" s="218"/>
    </row>
    <row r="3" spans="1:6" ht="12.9" customHeight="1" x14ac:dyDescent="0.3">
      <c r="A3" s="217" t="s">
        <v>33</v>
      </c>
      <c r="B3" s="218"/>
      <c r="C3" s="218"/>
      <c r="D3" s="218"/>
      <c r="E3" s="218"/>
      <c r="F3" s="218"/>
    </row>
    <row r="4" spans="1:6" ht="12.9" customHeight="1" x14ac:dyDescent="0.3">
      <c r="A4" s="217"/>
      <c r="B4" s="218"/>
      <c r="C4" s="218"/>
      <c r="D4" s="218"/>
      <c r="E4" s="218"/>
      <c r="F4" s="218"/>
    </row>
    <row r="5" spans="1:6" s="233" customFormat="1" ht="12.9" customHeight="1" x14ac:dyDescent="0.3">
      <c r="A5" s="221"/>
      <c r="B5" s="198">
        <v>2015</v>
      </c>
      <c r="C5" s="199">
        <v>2016</v>
      </c>
      <c r="D5" s="198">
        <v>2017</v>
      </c>
      <c r="E5" s="199">
        <v>2018</v>
      </c>
      <c r="F5" s="198">
        <v>2019</v>
      </c>
    </row>
    <row r="6" spans="1:6" ht="12.9" customHeight="1" x14ac:dyDescent="0.3">
      <c r="A6" s="224" t="s">
        <v>130</v>
      </c>
      <c r="B6" s="225">
        <v>1455</v>
      </c>
      <c r="C6" s="225">
        <v>1492</v>
      </c>
      <c r="D6" s="225">
        <v>1441</v>
      </c>
      <c r="E6" s="225">
        <v>1618.5</v>
      </c>
      <c r="F6" s="225">
        <v>1747</v>
      </c>
    </row>
    <row r="7" spans="1:6" ht="12.9" customHeight="1" x14ac:dyDescent="0.3">
      <c r="A7" s="224"/>
      <c r="B7" s="263"/>
      <c r="C7" s="263"/>
      <c r="D7" s="263"/>
      <c r="E7" s="263"/>
      <c r="F7" s="263"/>
    </row>
    <row r="8" spans="1:6" ht="12.9" customHeight="1" x14ac:dyDescent="0.3">
      <c r="A8" s="218"/>
      <c r="B8" s="263"/>
      <c r="C8" s="263"/>
      <c r="D8" s="263"/>
      <c r="E8" s="263"/>
      <c r="F8" s="263"/>
    </row>
    <row r="9" spans="1:6" ht="12.9" customHeight="1" x14ac:dyDescent="0.3">
      <c r="A9" s="217"/>
      <c r="B9" s="218"/>
      <c r="C9" s="218"/>
      <c r="D9" s="218"/>
      <c r="E9" s="218"/>
      <c r="F9" s="218"/>
    </row>
    <row r="10" spans="1:6" ht="12.9" customHeight="1" x14ac:dyDescent="0.3">
      <c r="A10" s="217"/>
      <c r="B10" s="218"/>
      <c r="C10" s="218"/>
      <c r="D10" s="218"/>
      <c r="E10" s="218"/>
      <c r="F10" s="218"/>
    </row>
    <row r="11" spans="1:6" ht="12.9" customHeight="1" x14ac:dyDescent="0.3">
      <c r="A11" s="217"/>
      <c r="B11" s="218"/>
      <c r="C11" s="218"/>
      <c r="D11" s="218"/>
      <c r="E11" s="218"/>
      <c r="F11" s="218"/>
    </row>
    <row r="12" spans="1:6" ht="12.9" customHeight="1" x14ac:dyDescent="0.3">
      <c r="A12" s="217"/>
      <c r="B12" s="218"/>
      <c r="C12" s="218"/>
      <c r="D12" s="218"/>
      <c r="E12" s="218"/>
      <c r="F12" s="218"/>
    </row>
    <row r="13" spans="1:6" ht="12.9" customHeight="1" x14ac:dyDescent="0.3">
      <c r="A13" s="217"/>
      <c r="B13" s="218"/>
      <c r="C13" s="218"/>
      <c r="D13" s="218"/>
      <c r="E13" s="218"/>
      <c r="F13" s="218"/>
    </row>
    <row r="14" spans="1:6" ht="12.9" customHeight="1" x14ac:dyDescent="0.3">
      <c r="A14" s="217"/>
      <c r="B14" s="218"/>
      <c r="C14" s="218"/>
      <c r="D14" s="218"/>
      <c r="E14" s="218"/>
      <c r="F14" s="218"/>
    </row>
    <row r="15" spans="1:6" ht="12.9" customHeight="1" x14ac:dyDescent="0.3">
      <c r="A15" s="217"/>
      <c r="B15" s="218"/>
      <c r="C15" s="218"/>
      <c r="D15" s="218"/>
      <c r="E15" s="218"/>
      <c r="F15" s="218"/>
    </row>
    <row r="16" spans="1:6" ht="12.9" customHeight="1" x14ac:dyDescent="0.3">
      <c r="A16" s="217"/>
      <c r="B16" s="218"/>
      <c r="C16" s="218"/>
      <c r="D16" s="218"/>
      <c r="E16" s="218"/>
      <c r="F16" s="218"/>
    </row>
    <row r="17" spans="1:13" ht="12.9" customHeight="1" x14ac:dyDescent="0.3">
      <c r="A17" s="217"/>
      <c r="B17" s="218"/>
      <c r="C17" s="218"/>
      <c r="D17" s="218"/>
      <c r="E17" s="218"/>
      <c r="F17" s="218"/>
    </row>
    <row r="18" spans="1:13" ht="12.9" customHeight="1" x14ac:dyDescent="0.3">
      <c r="A18" s="217"/>
      <c r="B18" s="218"/>
      <c r="C18" s="218"/>
      <c r="D18" s="218"/>
      <c r="E18" s="218"/>
      <c r="F18" s="218"/>
      <c r="M18" s="238"/>
    </row>
    <row r="19" spans="1:13" ht="12.9" customHeight="1" x14ac:dyDescent="0.3">
      <c r="A19" s="217"/>
      <c r="B19" s="218"/>
      <c r="C19" s="218"/>
      <c r="D19" s="218"/>
      <c r="E19" s="218"/>
      <c r="F19" s="218"/>
    </row>
    <row r="20" spans="1:13" x14ac:dyDescent="0.3">
      <c r="A20" s="217"/>
      <c r="B20" s="218"/>
      <c r="C20" s="218"/>
      <c r="D20" s="218"/>
      <c r="E20" s="218"/>
      <c r="F20" s="218"/>
    </row>
    <row r="21" spans="1:13" x14ac:dyDescent="0.3">
      <c r="A21" s="217"/>
      <c r="B21" s="218"/>
      <c r="C21" s="218"/>
      <c r="D21" s="218"/>
      <c r="E21" s="218"/>
      <c r="F21" s="218"/>
    </row>
    <row r="22" spans="1:13" x14ac:dyDescent="0.3">
      <c r="A22" s="217"/>
      <c r="B22" s="218"/>
      <c r="C22" s="218"/>
      <c r="D22" s="218"/>
      <c r="E22" s="218"/>
      <c r="F22" s="218"/>
    </row>
    <row r="23" spans="1:13" x14ac:dyDescent="0.3">
      <c r="A23" s="217"/>
      <c r="B23" s="218"/>
      <c r="C23" s="218"/>
      <c r="D23" s="218"/>
      <c r="E23" s="218"/>
      <c r="F23" s="218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7C606-D595-4CA2-85CF-D94537829204}">
  <dimension ref="A1:F21"/>
  <sheetViews>
    <sheetView showGridLines="0" zoomScaleNormal="100" workbookViewId="0"/>
  </sheetViews>
  <sheetFormatPr defaultColWidth="8.6640625" defaultRowHeight="14.4" x14ac:dyDescent="0.3"/>
  <cols>
    <col min="1" max="1" width="42.33203125" style="155" customWidth="1"/>
    <col min="2" max="6" width="9.6640625" style="155" customWidth="1"/>
    <col min="7" max="16384" width="8.6640625" style="155"/>
  </cols>
  <sheetData>
    <row r="1" spans="1:6" ht="12.9" customHeight="1" x14ac:dyDescent="0.3">
      <c r="A1" s="155" t="s">
        <v>131</v>
      </c>
    </row>
    <row r="2" spans="1:6" ht="12.9" customHeight="1" x14ac:dyDescent="0.3"/>
    <row r="3" spans="1:6" ht="12.9" customHeight="1" x14ac:dyDescent="0.3">
      <c r="A3" s="155" t="s">
        <v>51</v>
      </c>
    </row>
    <row r="4" spans="1:6" ht="12.9" customHeight="1" x14ac:dyDescent="0.3"/>
    <row r="5" spans="1:6" ht="12.9" customHeight="1" x14ac:dyDescent="0.3">
      <c r="B5" s="198">
        <v>2015</v>
      </c>
      <c r="C5" s="199">
        <v>2016</v>
      </c>
      <c r="D5" s="198">
        <v>2017</v>
      </c>
      <c r="E5" s="199">
        <v>2018</v>
      </c>
      <c r="F5" s="198">
        <v>2019</v>
      </c>
    </row>
    <row r="6" spans="1:6" ht="12.9" customHeight="1" x14ac:dyDescent="0.3">
      <c r="A6" s="155" t="s">
        <v>132</v>
      </c>
      <c r="B6" s="155">
        <v>51</v>
      </c>
      <c r="C6" s="155">
        <v>54</v>
      </c>
      <c r="D6" s="155">
        <v>50</v>
      </c>
      <c r="E6" s="155">
        <v>47</v>
      </c>
      <c r="F6" s="155">
        <v>50</v>
      </c>
    </row>
    <row r="7" spans="1:6" ht="12.9" customHeight="1" x14ac:dyDescent="0.3"/>
    <row r="8" spans="1:6" ht="12.9" customHeight="1" x14ac:dyDescent="0.3"/>
    <row r="9" spans="1:6" ht="12.9" customHeight="1" x14ac:dyDescent="0.3"/>
    <row r="10" spans="1:6" ht="12.9" customHeight="1" x14ac:dyDescent="0.3"/>
    <row r="11" spans="1:6" ht="12.9" customHeight="1" x14ac:dyDescent="0.3"/>
    <row r="12" spans="1:6" ht="12.9" customHeight="1" x14ac:dyDescent="0.3"/>
    <row r="13" spans="1:6" ht="12.9" customHeight="1" x14ac:dyDescent="0.3"/>
    <row r="14" spans="1:6" ht="12.9" customHeight="1" x14ac:dyDescent="0.3"/>
    <row r="15" spans="1:6" ht="12.9" customHeight="1" x14ac:dyDescent="0.3"/>
    <row r="16" spans="1:6" ht="12.9" customHeight="1" x14ac:dyDescent="0.3"/>
    <row r="17" ht="12.9" customHeight="1" x14ac:dyDescent="0.3"/>
    <row r="18" ht="12.9" customHeight="1" x14ac:dyDescent="0.3"/>
    <row r="19" ht="12.9" customHeight="1" x14ac:dyDescent="0.3"/>
    <row r="20" ht="12.9" customHeight="1" x14ac:dyDescent="0.3"/>
    <row r="21" ht="12.9" customHeight="1" x14ac:dyDescent="0.3"/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CAD4D-E31C-4653-8AC3-342AC2DB525C}">
  <dimension ref="A1:M26"/>
  <sheetViews>
    <sheetView showGridLines="0" zoomScaleNormal="100" workbookViewId="0"/>
  </sheetViews>
  <sheetFormatPr defaultColWidth="8.6640625" defaultRowHeight="14.4" x14ac:dyDescent="0.3"/>
  <cols>
    <col min="1" max="1" width="25" style="227" customWidth="1"/>
    <col min="2" max="6" width="9.6640625" style="218" customWidth="1"/>
    <col min="7" max="16384" width="8.6640625" style="218"/>
  </cols>
  <sheetData>
    <row r="1" spans="1:13" ht="12.9" customHeight="1" x14ac:dyDescent="0.3">
      <c r="A1" s="217" t="s">
        <v>133</v>
      </c>
    </row>
    <row r="2" spans="1:13" ht="12.9" customHeight="1" x14ac:dyDescent="0.3">
      <c r="A2" s="217"/>
    </row>
    <row r="3" spans="1:13" ht="12.9" customHeight="1" x14ac:dyDescent="0.3">
      <c r="A3" s="217" t="s">
        <v>33</v>
      </c>
    </row>
    <row r="4" spans="1:13" ht="12.9" customHeight="1" x14ac:dyDescent="0.3">
      <c r="A4" s="217"/>
    </row>
    <row r="5" spans="1:13" s="233" customFormat="1" ht="12.9" customHeight="1" x14ac:dyDescent="0.3">
      <c r="A5" s="221"/>
      <c r="B5" s="198">
        <v>2015</v>
      </c>
      <c r="C5" s="199">
        <v>2016</v>
      </c>
      <c r="D5" s="198">
        <v>2017</v>
      </c>
      <c r="E5" s="199">
        <v>2018</v>
      </c>
      <c r="F5" s="198">
        <v>2019</v>
      </c>
      <c r="H5" s="222"/>
    </row>
    <row r="6" spans="1:13" ht="12.9" customHeight="1" x14ac:dyDescent="0.3">
      <c r="A6" s="224" t="s">
        <v>125</v>
      </c>
      <c r="B6" s="225">
        <v>80</v>
      </c>
      <c r="C6" s="225">
        <v>92</v>
      </c>
      <c r="D6" s="225">
        <v>84</v>
      </c>
      <c r="E6" s="225">
        <v>99.6</v>
      </c>
      <c r="F6" s="225">
        <v>75</v>
      </c>
      <c r="G6" s="263"/>
      <c r="H6" s="264"/>
    </row>
    <row r="7" spans="1:13" ht="12.9" customHeight="1" x14ac:dyDescent="0.3">
      <c r="A7" s="224" t="s">
        <v>134</v>
      </c>
      <c r="B7" s="225">
        <v>112</v>
      </c>
      <c r="C7" s="225">
        <v>119</v>
      </c>
      <c r="D7" s="225">
        <v>99</v>
      </c>
      <c r="E7" s="225">
        <v>110.8</v>
      </c>
      <c r="F7" s="225">
        <v>115</v>
      </c>
      <c r="G7" s="263"/>
    </row>
    <row r="8" spans="1:13" ht="12.9" customHeight="1" x14ac:dyDescent="0.3">
      <c r="A8" s="224" t="s">
        <v>115</v>
      </c>
      <c r="B8" s="225">
        <v>213</v>
      </c>
      <c r="C8" s="225">
        <v>169</v>
      </c>
      <c r="D8" s="225">
        <v>168</v>
      </c>
      <c r="E8" s="225">
        <v>207.5</v>
      </c>
      <c r="F8" s="225">
        <v>165</v>
      </c>
      <c r="G8" s="263"/>
    </row>
    <row r="9" spans="1:13" ht="12.9" customHeight="1" x14ac:dyDescent="0.3">
      <c r="A9" s="217" t="s">
        <v>47</v>
      </c>
      <c r="B9" s="265">
        <f t="shared" ref="B9:D9" si="0">SUM(B6:B8)</f>
        <v>405</v>
      </c>
      <c r="C9" s="265">
        <f t="shared" si="0"/>
        <v>380</v>
      </c>
      <c r="D9" s="265">
        <f t="shared" si="0"/>
        <v>351</v>
      </c>
      <c r="E9" s="266">
        <f>SUM(E6:E8)</f>
        <v>417.9</v>
      </c>
      <c r="F9" s="265">
        <f>SUM(F6:F8)</f>
        <v>355</v>
      </c>
      <c r="G9" s="263"/>
    </row>
    <row r="10" spans="1:13" ht="12.9" customHeight="1" x14ac:dyDescent="0.3">
      <c r="A10" s="217"/>
    </row>
    <row r="11" spans="1:13" ht="12.9" customHeight="1" x14ac:dyDescent="0.3">
      <c r="A11" s="218"/>
    </row>
    <row r="12" spans="1:13" ht="12.9" customHeight="1" x14ac:dyDescent="0.3">
      <c r="A12" s="217"/>
    </row>
    <row r="13" spans="1:13" ht="12.9" customHeight="1" x14ac:dyDescent="0.3">
      <c r="A13" s="217"/>
    </row>
    <row r="14" spans="1:13" ht="12.9" customHeight="1" x14ac:dyDescent="0.3">
      <c r="A14" s="217"/>
      <c r="M14" s="238"/>
    </row>
    <row r="15" spans="1:13" ht="12.9" customHeight="1" x14ac:dyDescent="0.3">
      <c r="A15" s="217"/>
    </row>
    <row r="16" spans="1:13" x14ac:dyDescent="0.3">
      <c r="A16" s="217"/>
    </row>
    <row r="17" spans="1:1" x14ac:dyDescent="0.3">
      <c r="A17" s="217"/>
    </row>
    <row r="18" spans="1:1" x14ac:dyDescent="0.3">
      <c r="A18" s="217"/>
    </row>
    <row r="19" spans="1:1" x14ac:dyDescent="0.3">
      <c r="A19" s="217"/>
    </row>
    <row r="24" spans="1:1" x14ac:dyDescent="0.3">
      <c r="A24" s="228"/>
    </row>
    <row r="25" spans="1:1" x14ac:dyDescent="0.3">
      <c r="A25" s="228"/>
    </row>
    <row r="26" spans="1:1" x14ac:dyDescent="0.3">
      <c r="A26" s="228"/>
    </row>
  </sheetData>
  <pageMargins left="0.7" right="0.7" top="0.75" bottom="0.75" header="0.3" footer="0.3"/>
  <pageSetup paperSize="9" orientation="portrait" horizontalDpi="300" verticalDpi="0" copies="0" r:id="rId1"/>
  <ignoredErrors>
    <ignoredError sqref="B9:F9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98D3C-042E-4019-A83A-8B9954DD52C3}">
  <dimension ref="A1:M28"/>
  <sheetViews>
    <sheetView zoomScaleNormal="100" workbookViewId="0"/>
  </sheetViews>
  <sheetFormatPr defaultColWidth="9.109375" defaultRowHeight="14.4" x14ac:dyDescent="0.3"/>
  <cols>
    <col min="1" max="1" width="45.88671875" style="99" customWidth="1"/>
    <col min="2" max="6" width="9.6640625" style="92" customWidth="1"/>
    <col min="7" max="16384" width="9.109375" style="92"/>
  </cols>
  <sheetData>
    <row r="1" spans="1:12" ht="12.9" customHeight="1" x14ac:dyDescent="0.3">
      <c r="A1" s="99" t="s">
        <v>135</v>
      </c>
    </row>
    <row r="2" spans="1:12" ht="12.9" customHeight="1" x14ac:dyDescent="0.3"/>
    <row r="3" spans="1:12" ht="12.9" customHeight="1" x14ac:dyDescent="0.3">
      <c r="A3" s="99" t="s">
        <v>33</v>
      </c>
    </row>
    <row r="4" spans="1:12" ht="12.9" customHeight="1" x14ac:dyDescent="0.3"/>
    <row r="5" spans="1:12" s="113" customFormat="1" ht="12.9" customHeight="1" x14ac:dyDescent="0.3">
      <c r="A5" s="96"/>
      <c r="B5" s="207">
        <v>2015</v>
      </c>
      <c r="C5" s="208">
        <v>2016</v>
      </c>
      <c r="D5" s="207">
        <v>2017</v>
      </c>
      <c r="E5" s="208">
        <v>2018</v>
      </c>
      <c r="F5" s="207">
        <v>2019</v>
      </c>
      <c r="H5" s="57"/>
      <c r="I5" s="57"/>
      <c r="J5" s="57"/>
      <c r="K5" s="57"/>
      <c r="L5" s="57"/>
    </row>
    <row r="6" spans="1:12" ht="12.9" customHeight="1" x14ac:dyDescent="0.3">
      <c r="A6" s="212" t="s">
        <v>136</v>
      </c>
      <c r="B6" s="211">
        <v>69729.36</v>
      </c>
      <c r="C6" s="211">
        <v>78985.3</v>
      </c>
      <c r="D6" s="211">
        <v>87419.01</v>
      </c>
      <c r="E6" s="211">
        <v>95182.33</v>
      </c>
      <c r="F6" s="211">
        <v>93889.78</v>
      </c>
      <c r="H6" s="3"/>
      <c r="I6" s="3"/>
      <c r="J6" s="3"/>
      <c r="K6" s="3"/>
      <c r="L6" s="3"/>
    </row>
    <row r="7" spans="1:12" ht="12.9" customHeight="1" x14ac:dyDescent="0.3">
      <c r="A7" s="212" t="s">
        <v>137</v>
      </c>
      <c r="B7" s="211">
        <v>67721.64</v>
      </c>
      <c r="C7" s="211">
        <v>67380.820000000007</v>
      </c>
      <c r="D7" s="211">
        <v>72191.38</v>
      </c>
      <c r="E7" s="211">
        <v>73818.36</v>
      </c>
      <c r="F7" s="211">
        <v>71793.78</v>
      </c>
      <c r="H7" s="3"/>
      <c r="I7" s="3"/>
      <c r="J7" s="3"/>
      <c r="K7" s="3"/>
      <c r="L7" s="3"/>
    </row>
    <row r="8" spans="1:12" ht="12.9" customHeight="1" x14ac:dyDescent="0.3">
      <c r="A8" s="212" t="s">
        <v>138</v>
      </c>
      <c r="B8" s="211">
        <v>45203</v>
      </c>
      <c r="C8" s="211">
        <v>42494.9</v>
      </c>
      <c r="D8" s="211">
        <v>102732.98</v>
      </c>
      <c r="E8" s="211">
        <v>81110.13</v>
      </c>
      <c r="F8" s="211">
        <v>64064.86</v>
      </c>
      <c r="H8" s="3"/>
      <c r="I8" s="3"/>
      <c r="J8" s="3"/>
      <c r="K8" s="3"/>
      <c r="L8" s="3"/>
    </row>
    <row r="9" spans="1:12" ht="12.9" customHeight="1" x14ac:dyDescent="0.3">
      <c r="A9" s="213" t="s">
        <v>139</v>
      </c>
      <c r="B9" s="211">
        <v>136.15</v>
      </c>
      <c r="C9" s="211">
        <v>134.68</v>
      </c>
      <c r="D9" s="211">
        <v>28127.42</v>
      </c>
      <c r="E9" s="211">
        <v>44428.56</v>
      </c>
      <c r="F9" s="211">
        <v>38038.07</v>
      </c>
      <c r="G9" s="98"/>
      <c r="H9" s="3"/>
      <c r="I9" s="3"/>
      <c r="J9" s="3"/>
      <c r="K9" s="3"/>
      <c r="L9" s="3"/>
    </row>
    <row r="10" spans="1:12" ht="12.9" customHeight="1" x14ac:dyDescent="0.3">
      <c r="A10" s="212" t="s">
        <v>140</v>
      </c>
      <c r="B10" s="211">
        <v>53700</v>
      </c>
      <c r="C10" s="211">
        <v>58344</v>
      </c>
      <c r="D10" s="211">
        <v>43949.9</v>
      </c>
      <c r="E10" s="211">
        <f>21984.6+7579.42+4894</f>
        <v>34458.019999999997</v>
      </c>
      <c r="F10" s="211">
        <v>32968.42</v>
      </c>
      <c r="H10" s="3"/>
      <c r="I10" s="3"/>
      <c r="J10" s="3"/>
      <c r="K10" s="3"/>
      <c r="L10" s="3"/>
    </row>
    <row r="11" spans="1:12" ht="12.9" customHeight="1" x14ac:dyDescent="0.3">
      <c r="A11" s="212" t="s">
        <v>141</v>
      </c>
      <c r="B11" s="211">
        <v>11289.26</v>
      </c>
      <c r="C11" s="211">
        <v>15872.75</v>
      </c>
      <c r="D11" s="211">
        <v>23522.34</v>
      </c>
      <c r="E11" s="211">
        <v>34329.379999999997</v>
      </c>
      <c r="F11" s="211">
        <v>22587.13</v>
      </c>
      <c r="H11" s="3"/>
      <c r="I11" s="3"/>
      <c r="J11" s="3"/>
      <c r="K11" s="3"/>
      <c r="L11" s="3"/>
    </row>
    <row r="12" spans="1:12" ht="12.9" customHeight="1" x14ac:dyDescent="0.3">
      <c r="A12" s="212" t="s">
        <v>142</v>
      </c>
      <c r="B12" s="211">
        <v>21353</v>
      </c>
      <c r="C12" s="211">
        <v>87650.9</v>
      </c>
      <c r="D12" s="211">
        <v>66979.960000000006</v>
      </c>
      <c r="E12" s="211">
        <v>27933.82</v>
      </c>
      <c r="F12" s="211">
        <v>12488.15</v>
      </c>
      <c r="H12" s="3"/>
      <c r="I12" s="3"/>
      <c r="J12" s="3"/>
      <c r="K12" s="3"/>
      <c r="L12" s="3"/>
    </row>
    <row r="13" spans="1:12" ht="12.9" customHeight="1" x14ac:dyDescent="0.3">
      <c r="A13" s="212" t="s">
        <v>143</v>
      </c>
      <c r="B13" s="211">
        <v>9991</v>
      </c>
      <c r="C13" s="211">
        <v>8187.48</v>
      </c>
      <c r="D13" s="211">
        <v>11268.94</v>
      </c>
      <c r="E13" s="211">
        <v>12416.8</v>
      </c>
      <c r="F13" s="211">
        <v>5535.64</v>
      </c>
      <c r="H13" s="3"/>
      <c r="I13" s="3"/>
      <c r="J13" s="3"/>
      <c r="K13" s="3"/>
      <c r="L13" s="3"/>
    </row>
    <row r="14" spans="1:12" ht="12.9" customHeight="1" x14ac:dyDescent="0.3">
      <c r="A14" s="212" t="s">
        <v>144</v>
      </c>
      <c r="B14" s="211">
        <v>4096.66</v>
      </c>
      <c r="C14" s="211">
        <v>4120.82</v>
      </c>
      <c r="D14" s="211">
        <v>4484.9399999999996</v>
      </c>
      <c r="E14" s="211">
        <v>3795.4</v>
      </c>
      <c r="F14" s="211">
        <v>4186.24</v>
      </c>
      <c r="H14" s="3"/>
      <c r="I14" s="3"/>
      <c r="J14" s="3"/>
      <c r="K14" s="3"/>
      <c r="L14" s="3"/>
    </row>
    <row r="15" spans="1:12" ht="12.9" customHeight="1" x14ac:dyDescent="0.3">
      <c r="A15" s="212" t="s">
        <v>145</v>
      </c>
      <c r="B15" s="211">
        <v>46655</v>
      </c>
      <c r="C15" s="211">
        <v>36571.08</v>
      </c>
      <c r="D15" s="211">
        <v>7892.66</v>
      </c>
      <c r="E15" s="211">
        <v>11650.6</v>
      </c>
      <c r="F15" s="211">
        <v>3986.68</v>
      </c>
      <c r="H15" s="3"/>
      <c r="I15" s="3"/>
      <c r="J15" s="3"/>
      <c r="K15" s="3"/>
      <c r="L15" s="3"/>
    </row>
    <row r="16" spans="1:12" ht="12.9" customHeight="1" x14ac:dyDescent="0.3">
      <c r="A16" s="212" t="s">
        <v>146</v>
      </c>
      <c r="B16" s="211">
        <v>19126.43</v>
      </c>
      <c r="C16" s="211">
        <v>2654.96</v>
      </c>
      <c r="D16" s="211">
        <v>2966.22</v>
      </c>
      <c r="E16" s="211">
        <v>3344</v>
      </c>
      <c r="F16" s="211">
        <v>3203.98</v>
      </c>
      <c r="H16" s="3"/>
      <c r="I16" s="3"/>
      <c r="J16" s="3"/>
      <c r="K16" s="3"/>
      <c r="L16" s="3"/>
    </row>
    <row r="17" spans="1:13" ht="12.9" customHeight="1" x14ac:dyDescent="0.3">
      <c r="A17" s="212" t="s">
        <v>147</v>
      </c>
      <c r="B17" s="211">
        <v>1730.74</v>
      </c>
      <c r="C17" s="211">
        <v>2181</v>
      </c>
      <c r="D17" s="211">
        <v>2209.64</v>
      </c>
      <c r="E17" s="211">
        <v>1861.76</v>
      </c>
      <c r="F17" s="211">
        <v>1281.24</v>
      </c>
      <c r="G17" s="98"/>
      <c r="H17" s="3"/>
      <c r="I17" s="3"/>
      <c r="J17" s="3"/>
      <c r="K17" s="3"/>
      <c r="L17" s="3"/>
    </row>
    <row r="18" spans="1:13" ht="12.9" customHeight="1" x14ac:dyDescent="0.3">
      <c r="A18" s="212" t="s">
        <v>47</v>
      </c>
      <c r="B18" s="140">
        <f t="shared" ref="B18:F18" si="0">SUM(B6:B17)</f>
        <v>350732.24</v>
      </c>
      <c r="C18" s="140">
        <f t="shared" si="0"/>
        <v>404578.69</v>
      </c>
      <c r="D18" s="140">
        <f t="shared" si="0"/>
        <v>453745.39</v>
      </c>
      <c r="E18" s="140">
        <f t="shared" si="0"/>
        <v>424329.16000000003</v>
      </c>
      <c r="F18" s="140">
        <f t="shared" si="0"/>
        <v>354023.97</v>
      </c>
      <c r="G18" s="98"/>
      <c r="H18" s="138"/>
      <c r="I18" s="138"/>
      <c r="J18" s="138"/>
      <c r="K18" s="138"/>
      <c r="L18" s="138"/>
    </row>
    <row r="19" spans="1:13" ht="12.9" customHeight="1" x14ac:dyDescent="0.3"/>
    <row r="20" spans="1:13" ht="12.9" customHeight="1" x14ac:dyDescent="0.3">
      <c r="A20" s="209"/>
      <c r="B20" s="210"/>
      <c r="C20" s="210"/>
      <c r="D20" s="210"/>
      <c r="E20" s="210"/>
      <c r="F20" s="210"/>
      <c r="K20" s="175"/>
    </row>
    <row r="21" spans="1:13" x14ac:dyDescent="0.3">
      <c r="A21" s="133" t="s">
        <v>148</v>
      </c>
    </row>
    <row r="28" spans="1:13" x14ac:dyDescent="0.3">
      <c r="M28" s="94"/>
    </row>
  </sheetData>
  <pageMargins left="0.7" right="0.7" top="0.75" bottom="0.75" header="0.3" footer="0.3"/>
  <pageSetup paperSize="9" orientation="portrait" r:id="rId1"/>
  <ignoredErrors>
    <ignoredError sqref="B18:D18 F18" formulaRange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5278D-089F-40D1-8C9F-9C388FD910FE}">
  <dimension ref="A1:M25"/>
  <sheetViews>
    <sheetView zoomScaleNormal="100" workbookViewId="0"/>
  </sheetViews>
  <sheetFormatPr defaultColWidth="9.109375" defaultRowHeight="11.4" x14ac:dyDescent="0.2"/>
  <cols>
    <col min="1" max="1" width="29.88671875" style="128" customWidth="1"/>
    <col min="2" max="6" width="9.6640625" style="89" customWidth="1"/>
    <col min="7" max="16384" width="9.109375" style="89"/>
  </cols>
  <sheetData>
    <row r="1" spans="1:9" ht="12.9" customHeight="1" x14ac:dyDescent="0.3">
      <c r="A1" s="99" t="s">
        <v>149</v>
      </c>
      <c r="B1" s="92"/>
      <c r="C1" s="92"/>
      <c r="D1" s="92"/>
      <c r="E1" s="92"/>
      <c r="F1" s="92"/>
      <c r="G1" s="92"/>
      <c r="H1" s="92"/>
      <c r="I1" s="92"/>
    </row>
    <row r="2" spans="1:9" ht="12.9" customHeight="1" x14ac:dyDescent="0.3">
      <c r="A2" s="99"/>
      <c r="B2" s="92"/>
      <c r="C2" s="92"/>
      <c r="D2" s="92"/>
      <c r="E2" s="92"/>
      <c r="F2" s="92"/>
      <c r="G2" s="92"/>
      <c r="H2" s="92"/>
      <c r="I2" s="92"/>
    </row>
    <row r="3" spans="1:9" ht="12.9" customHeight="1" x14ac:dyDescent="0.3">
      <c r="A3" s="99" t="s">
        <v>33</v>
      </c>
      <c r="B3" s="92"/>
      <c r="C3" s="92"/>
      <c r="D3" s="92"/>
      <c r="E3" s="92"/>
      <c r="F3" s="92"/>
      <c r="G3" s="92"/>
      <c r="H3" s="92"/>
      <c r="I3" s="92"/>
    </row>
    <row r="4" spans="1:9" ht="12.9" customHeight="1" x14ac:dyDescent="0.3">
      <c r="A4" s="99"/>
      <c r="B4" s="92"/>
      <c r="C4" s="92"/>
      <c r="D4" s="92"/>
      <c r="E4" s="92"/>
      <c r="F4" s="92"/>
      <c r="G4" s="92"/>
      <c r="H4" s="92"/>
      <c r="I4" s="92"/>
    </row>
    <row r="5" spans="1:9" s="103" customFormat="1" ht="12.9" customHeight="1" x14ac:dyDescent="0.3">
      <c r="A5" s="214"/>
      <c r="B5" s="216">
        <v>2016</v>
      </c>
      <c r="C5" s="215">
        <v>2017</v>
      </c>
      <c r="D5" s="216">
        <v>2018</v>
      </c>
      <c r="E5" s="215">
        <v>2019</v>
      </c>
      <c r="F5" s="92"/>
    </row>
    <row r="6" spans="1:9" ht="12.9" customHeight="1" x14ac:dyDescent="0.3">
      <c r="A6" s="212" t="s">
        <v>150</v>
      </c>
      <c r="B6" s="211">
        <v>555.9</v>
      </c>
      <c r="C6" s="211">
        <v>504.5</v>
      </c>
      <c r="D6" s="211">
        <v>1201.22</v>
      </c>
      <c r="E6" s="211">
        <v>1092.8</v>
      </c>
      <c r="F6" s="92"/>
    </row>
    <row r="7" spans="1:9" ht="12.9" customHeight="1" x14ac:dyDescent="0.3">
      <c r="A7" s="212" t="s">
        <v>151</v>
      </c>
      <c r="B7" s="211">
        <v>794</v>
      </c>
      <c r="C7" s="211">
        <v>1031.6600000000001</v>
      </c>
      <c r="D7" s="211">
        <v>1076.58</v>
      </c>
      <c r="E7" s="211">
        <v>1044.24</v>
      </c>
      <c r="F7" s="92"/>
    </row>
    <row r="8" spans="1:9" ht="12.9" customHeight="1" x14ac:dyDescent="0.3">
      <c r="A8" s="212" t="s">
        <v>152</v>
      </c>
      <c r="B8" s="211">
        <v>0</v>
      </c>
      <c r="C8" s="211">
        <v>1080.96</v>
      </c>
      <c r="D8" s="211">
        <v>846.52</v>
      </c>
      <c r="E8" s="211">
        <v>681.12</v>
      </c>
      <c r="F8" s="92"/>
    </row>
    <row r="9" spans="1:9" ht="12.9" customHeight="1" x14ac:dyDescent="0.3">
      <c r="A9" s="212" t="s">
        <v>153</v>
      </c>
      <c r="B9" s="211">
        <v>750.96</v>
      </c>
      <c r="C9" s="211">
        <v>0</v>
      </c>
      <c r="D9" s="211">
        <v>69.540000000000006</v>
      </c>
      <c r="E9" s="211">
        <v>123.22</v>
      </c>
      <c r="F9" s="92"/>
    </row>
    <row r="10" spans="1:9" ht="12.9" customHeight="1" x14ac:dyDescent="0.3">
      <c r="A10" s="212" t="s">
        <v>154</v>
      </c>
      <c r="B10" s="211">
        <f>93.48+5.84</f>
        <v>99.320000000000007</v>
      </c>
      <c r="C10" s="211">
        <v>3.38</v>
      </c>
      <c r="D10" s="211">
        <v>23.44</v>
      </c>
      <c r="E10" s="211">
        <v>117.96</v>
      </c>
      <c r="F10" s="92"/>
    </row>
    <row r="11" spans="1:9" ht="12.9" customHeight="1" x14ac:dyDescent="0.3">
      <c r="A11" s="212" t="s">
        <v>155</v>
      </c>
      <c r="B11" s="211">
        <v>36.4</v>
      </c>
      <c r="C11" s="211">
        <v>28.5</v>
      </c>
      <c r="D11" s="211">
        <v>71.959999999999994</v>
      </c>
      <c r="E11" s="211">
        <v>76.84</v>
      </c>
      <c r="F11" s="92"/>
    </row>
    <row r="12" spans="1:9" ht="12.9" customHeight="1" x14ac:dyDescent="0.3">
      <c r="A12" s="212" t="s">
        <v>156</v>
      </c>
      <c r="B12" s="211">
        <v>25.84</v>
      </c>
      <c r="C12" s="211">
        <v>8.4</v>
      </c>
      <c r="D12" s="211">
        <v>22.32</v>
      </c>
      <c r="E12" s="211">
        <v>44.24</v>
      </c>
      <c r="F12" s="92"/>
    </row>
    <row r="13" spans="1:9" ht="12.9" customHeight="1" x14ac:dyDescent="0.3">
      <c r="A13" s="212" t="s">
        <v>157</v>
      </c>
      <c r="B13" s="211">
        <v>138.4</v>
      </c>
      <c r="C13" s="211">
        <v>40.9</v>
      </c>
      <c r="D13" s="211">
        <v>13.54</v>
      </c>
      <c r="E13" s="211">
        <f>9.76+1.28</f>
        <v>11.04</v>
      </c>
      <c r="F13" s="92"/>
    </row>
    <row r="14" spans="1:9" ht="12.9" customHeight="1" x14ac:dyDescent="0.3">
      <c r="A14" s="212" t="s">
        <v>158</v>
      </c>
      <c r="B14" s="211">
        <v>0</v>
      </c>
      <c r="C14" s="211">
        <v>0</v>
      </c>
      <c r="D14" s="211">
        <v>13.94</v>
      </c>
      <c r="E14" s="211">
        <v>8.08</v>
      </c>
      <c r="F14" s="92"/>
    </row>
    <row r="15" spans="1:9" ht="12.9" customHeight="1" x14ac:dyDescent="0.3">
      <c r="A15" s="212" t="s">
        <v>159</v>
      </c>
      <c r="B15" s="211">
        <v>0</v>
      </c>
      <c r="C15" s="211">
        <v>0</v>
      </c>
      <c r="D15" s="211">
        <v>0</v>
      </c>
      <c r="E15" s="211">
        <v>2.46</v>
      </c>
      <c r="F15" s="92"/>
    </row>
    <row r="16" spans="1:9" ht="12.9" customHeight="1" x14ac:dyDescent="0.3">
      <c r="A16" s="212" t="s">
        <v>160</v>
      </c>
      <c r="B16" s="211">
        <v>0</v>
      </c>
      <c r="C16" s="211">
        <v>2.56</v>
      </c>
      <c r="D16" s="211">
        <v>0</v>
      </c>
      <c r="E16" s="211">
        <v>1.64</v>
      </c>
      <c r="F16" s="92"/>
    </row>
    <row r="17" spans="1:13" ht="12.9" customHeight="1" x14ac:dyDescent="0.3">
      <c r="A17" s="212" t="s">
        <v>161</v>
      </c>
      <c r="B17" s="211">
        <v>242.08</v>
      </c>
      <c r="C17" s="211">
        <v>255.38</v>
      </c>
      <c r="D17" s="211">
        <v>5.08</v>
      </c>
      <c r="E17" s="211">
        <v>0.34</v>
      </c>
      <c r="F17" s="92"/>
    </row>
    <row r="18" spans="1:13" ht="12.9" customHeight="1" x14ac:dyDescent="0.3">
      <c r="A18" s="213" t="s">
        <v>162</v>
      </c>
      <c r="B18" s="211">
        <v>12.02</v>
      </c>
      <c r="C18" s="211">
        <v>0</v>
      </c>
      <c r="D18" s="211">
        <v>0</v>
      </c>
      <c r="E18" s="211">
        <v>0</v>
      </c>
      <c r="F18" s="92"/>
    </row>
    <row r="19" spans="1:13" ht="12.9" customHeight="1" x14ac:dyDescent="0.3">
      <c r="A19" s="212" t="s">
        <v>163</v>
      </c>
      <c r="B19" s="211">
        <v>0</v>
      </c>
      <c r="C19" s="211">
        <v>10.039999999999999</v>
      </c>
      <c r="D19" s="211">
        <v>0</v>
      </c>
      <c r="E19" s="211">
        <v>0</v>
      </c>
      <c r="F19" s="92"/>
    </row>
    <row r="20" spans="1:13" ht="12.9" customHeight="1" x14ac:dyDescent="0.3">
      <c r="A20" s="212" t="s">
        <v>47</v>
      </c>
      <c r="B20" s="211">
        <f>SUM(B6:B19)</f>
        <v>2654.9200000000005</v>
      </c>
      <c r="C20" s="211">
        <f>SUM(C6:C19)</f>
        <v>2966.28</v>
      </c>
      <c r="D20" s="211">
        <f>SUM(D6:D19)</f>
        <v>3344.1400000000003</v>
      </c>
      <c r="E20" s="211">
        <f>SUM(E6:E19)</f>
        <v>3203.9799999999996</v>
      </c>
      <c r="F20" s="92"/>
      <c r="M20" s="114"/>
    </row>
    <row r="21" spans="1:13" ht="12.9" customHeight="1" x14ac:dyDescent="0.3">
      <c r="A21" s="89"/>
      <c r="B21" s="92"/>
      <c r="C21" s="92"/>
      <c r="D21" s="92"/>
      <c r="E21" s="92"/>
      <c r="F21" s="92"/>
      <c r="G21" s="92"/>
      <c r="H21" s="92"/>
      <c r="I21" s="92"/>
    </row>
    <row r="22" spans="1:13" ht="14.4" x14ac:dyDescent="0.3">
      <c r="A22" s="99"/>
      <c r="B22" s="92"/>
      <c r="C22" s="92"/>
      <c r="D22" s="92"/>
      <c r="E22" s="92"/>
      <c r="F22" s="92"/>
      <c r="G22" s="92"/>
      <c r="H22" s="92"/>
      <c r="I22" s="92"/>
    </row>
    <row r="23" spans="1:13" ht="14.4" x14ac:dyDescent="0.3">
      <c r="A23" s="99"/>
      <c r="B23" s="92"/>
      <c r="C23" s="92"/>
      <c r="D23" s="92"/>
      <c r="E23" s="92"/>
      <c r="F23" s="92"/>
      <c r="G23" s="92"/>
      <c r="H23" s="92"/>
      <c r="I23" s="92"/>
    </row>
    <row r="24" spans="1:13" ht="14.4" x14ac:dyDescent="0.3">
      <c r="A24" s="99"/>
      <c r="B24" s="92"/>
      <c r="C24" s="92"/>
      <c r="D24" s="92"/>
      <c r="E24" s="92"/>
      <c r="F24" s="92"/>
      <c r="G24" s="92"/>
      <c r="H24" s="92"/>
      <c r="I24" s="92"/>
    </row>
    <row r="25" spans="1:13" ht="14.4" x14ac:dyDescent="0.3">
      <c r="A25" s="99"/>
      <c r="B25" s="92"/>
      <c r="C25" s="92"/>
      <c r="D25" s="92"/>
      <c r="E25" s="92"/>
      <c r="F25" s="92"/>
      <c r="G25" s="92"/>
      <c r="H25" s="92"/>
      <c r="I25" s="92"/>
    </row>
  </sheetData>
  <pageMargins left="0.7" right="0.7" top="0.75" bottom="0.75" header="0.3" footer="0.3"/>
  <pageSetup paperSize="9" orientation="portrait" r:id="rId1"/>
  <ignoredErrors>
    <ignoredError sqref="C20:D2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268FB-F07F-469B-A0F5-20442A131AB4}">
  <dimension ref="A1:I23"/>
  <sheetViews>
    <sheetView showGridLines="0" tabSelected="1" zoomScaleNormal="100" workbookViewId="0">
      <selection activeCell="A13" sqref="A13"/>
    </sheetView>
  </sheetViews>
  <sheetFormatPr defaultColWidth="9.109375" defaultRowHeight="14.4" x14ac:dyDescent="0.3"/>
  <cols>
    <col min="1" max="1" width="37.109375" style="155" customWidth="1"/>
    <col min="2" max="5" width="9.6640625" style="155" customWidth="1"/>
    <col min="6" max="6" width="9.109375" style="155"/>
    <col min="7" max="7" width="10.44140625" style="155" bestFit="1" customWidth="1"/>
    <col min="8" max="11" width="9.44140625" style="155" bestFit="1" customWidth="1"/>
    <col min="12" max="16384" width="9.109375" style="155"/>
  </cols>
  <sheetData>
    <row r="1" spans="1:6" ht="12.9" customHeight="1" x14ac:dyDescent="0.3">
      <c r="A1" s="155" t="s">
        <v>32</v>
      </c>
    </row>
    <row r="2" spans="1:6" ht="12.9" customHeight="1" x14ac:dyDescent="0.3"/>
    <row r="3" spans="1:6" ht="12.9" customHeight="1" x14ac:dyDescent="0.3">
      <c r="A3" s="155" t="s">
        <v>33</v>
      </c>
    </row>
    <row r="4" spans="1:6" ht="12.9" customHeight="1" x14ac:dyDescent="0.3"/>
    <row r="5" spans="1:6" ht="12.9" customHeight="1" x14ac:dyDescent="0.3">
      <c r="B5" s="198">
        <v>2015</v>
      </c>
      <c r="C5" s="199">
        <v>2016</v>
      </c>
      <c r="D5" s="198">
        <v>2017</v>
      </c>
      <c r="E5" s="199">
        <v>2018</v>
      </c>
      <c r="F5" s="198">
        <v>2019</v>
      </c>
    </row>
    <row r="6" spans="1:6" ht="12.9" customHeight="1" x14ac:dyDescent="0.3">
      <c r="A6" s="155" t="s">
        <v>34</v>
      </c>
      <c r="B6" s="157">
        <v>190195</v>
      </c>
      <c r="C6" s="157">
        <v>190955.02</v>
      </c>
      <c r="D6" s="157">
        <v>192792</v>
      </c>
      <c r="E6" s="157">
        <v>188595</v>
      </c>
      <c r="F6" s="157">
        <v>179213</v>
      </c>
    </row>
    <row r="7" spans="1:6" ht="12.9" customHeight="1" x14ac:dyDescent="0.3">
      <c r="A7" s="155" t="s">
        <v>35</v>
      </c>
      <c r="B7" s="157"/>
      <c r="C7" s="157">
        <v>16233.5</v>
      </c>
      <c r="D7" s="157">
        <v>64773</v>
      </c>
      <c r="E7" s="157">
        <v>137727</v>
      </c>
      <c r="F7" s="157">
        <v>134220</v>
      </c>
    </row>
    <row r="8" spans="1:6" ht="12.9" customHeight="1" x14ac:dyDescent="0.3">
      <c r="A8" s="155" t="s">
        <v>36</v>
      </c>
      <c r="B8" s="157">
        <v>36682</v>
      </c>
      <c r="C8" s="157">
        <v>38217.280000000006</v>
      </c>
      <c r="D8" s="157">
        <v>38582</v>
      </c>
      <c r="E8" s="157">
        <v>40037</v>
      </c>
      <c r="F8" s="157">
        <v>42058</v>
      </c>
    </row>
    <row r="9" spans="1:6" ht="12.9" customHeight="1" x14ac:dyDescent="0.3">
      <c r="A9" s="155" t="s">
        <v>37</v>
      </c>
      <c r="B9" s="157">
        <v>372.82000000000005</v>
      </c>
      <c r="C9" s="157">
        <v>3066.83</v>
      </c>
      <c r="D9" s="157">
        <v>6609</v>
      </c>
      <c r="E9" s="157">
        <v>6523.54</v>
      </c>
      <c r="F9" s="157">
        <v>10581</v>
      </c>
    </row>
    <row r="10" spans="1:6" ht="12.9" customHeight="1" x14ac:dyDescent="0.3">
      <c r="A10" s="155" t="s">
        <v>38</v>
      </c>
      <c r="B10" s="157">
        <v>2573</v>
      </c>
      <c r="C10" s="157">
        <v>2967.98</v>
      </c>
      <c r="D10" s="157">
        <v>3288</v>
      </c>
      <c r="E10" s="157">
        <v>3597</v>
      </c>
      <c r="F10" s="157">
        <v>4237</v>
      </c>
    </row>
    <row r="11" spans="1:6" ht="12.9" customHeight="1" x14ac:dyDescent="0.3">
      <c r="A11" s="155" t="s">
        <v>39</v>
      </c>
      <c r="B11" s="157">
        <v>2939.2</v>
      </c>
      <c r="C11" s="157">
        <v>2816.88</v>
      </c>
      <c r="D11" s="157">
        <v>2768</v>
      </c>
      <c r="E11" s="157">
        <v>2506</v>
      </c>
      <c r="F11" s="157">
        <v>3821</v>
      </c>
    </row>
    <row r="12" spans="1:6" ht="12.9" customHeight="1" x14ac:dyDescent="0.3">
      <c r="A12" s="155" t="s">
        <v>40</v>
      </c>
      <c r="B12" s="157"/>
      <c r="C12" s="157">
        <v>1895.4800000000002</v>
      </c>
      <c r="D12" s="157">
        <v>1560</v>
      </c>
      <c r="E12" s="157">
        <v>2444.38</v>
      </c>
      <c r="F12" s="157">
        <v>2259</v>
      </c>
    </row>
    <row r="13" spans="1:6" ht="12.9" customHeight="1" x14ac:dyDescent="0.3">
      <c r="A13" s="155" t="s">
        <v>41</v>
      </c>
      <c r="B13" s="157">
        <v>1044</v>
      </c>
      <c r="C13" s="157">
        <v>1299.22</v>
      </c>
      <c r="D13" s="157">
        <v>1508</v>
      </c>
      <c r="E13" s="157">
        <v>1580</v>
      </c>
      <c r="F13" s="157">
        <v>1744</v>
      </c>
    </row>
    <row r="14" spans="1:6" ht="12.9" customHeight="1" x14ac:dyDescent="0.3">
      <c r="A14" s="155" t="s">
        <v>42</v>
      </c>
      <c r="B14" s="157">
        <f>B15+B16+B17+B18</f>
        <v>7310.2</v>
      </c>
      <c r="C14" s="157">
        <f>C15+C16+C17+C18</f>
        <v>3349.85</v>
      </c>
      <c r="D14" s="157">
        <f>D15+D16+D17+D18</f>
        <v>1928</v>
      </c>
      <c r="E14" s="157">
        <f>E15+E16+E17+E18</f>
        <v>2043.2</v>
      </c>
      <c r="F14" s="157">
        <v>1187</v>
      </c>
    </row>
    <row r="15" spans="1:6" ht="12.9" customHeight="1" x14ac:dyDescent="0.3">
      <c r="A15" s="158" t="s">
        <v>43</v>
      </c>
      <c r="B15" s="157">
        <v>922.81999999999994</v>
      </c>
      <c r="C15" s="157">
        <v>1041.3399999999999</v>
      </c>
      <c r="D15" s="157">
        <v>902</v>
      </c>
      <c r="E15" s="157">
        <v>872</v>
      </c>
      <c r="F15" s="157">
        <v>926</v>
      </c>
    </row>
    <row r="16" spans="1:6" ht="12.9" customHeight="1" x14ac:dyDescent="0.3">
      <c r="A16" s="158" t="s">
        <v>44</v>
      </c>
      <c r="B16" s="157">
        <v>842</v>
      </c>
      <c r="C16" s="157">
        <v>952.49</v>
      </c>
      <c r="D16" s="157">
        <v>810</v>
      </c>
      <c r="E16" s="157">
        <v>979.2</v>
      </c>
      <c r="F16" s="157">
        <v>70</v>
      </c>
    </row>
    <row r="17" spans="1:9" ht="12.9" customHeight="1" x14ac:dyDescent="0.3">
      <c r="A17" s="158" t="s">
        <v>45</v>
      </c>
      <c r="B17" s="157">
        <v>199.38</v>
      </c>
      <c r="C17" s="157">
        <v>186.92</v>
      </c>
      <c r="D17" s="157">
        <v>213</v>
      </c>
      <c r="E17" s="157">
        <v>190</v>
      </c>
      <c r="F17" s="157">
        <v>191</v>
      </c>
    </row>
    <row r="18" spans="1:9" ht="12.9" customHeight="1" x14ac:dyDescent="0.3">
      <c r="A18" s="158" t="s">
        <v>46</v>
      </c>
      <c r="B18" s="157">
        <v>5346</v>
      </c>
      <c r="C18" s="157">
        <v>1169.0999999999999</v>
      </c>
      <c r="D18" s="157">
        <v>3</v>
      </c>
      <c r="E18" s="157">
        <v>2</v>
      </c>
      <c r="F18" s="157">
        <v>0</v>
      </c>
    </row>
    <row r="19" spans="1:9" ht="12.9" customHeight="1" x14ac:dyDescent="0.3">
      <c r="A19" s="155" t="s">
        <v>47</v>
      </c>
      <c r="B19" s="157">
        <f t="shared" ref="B19:F19" si="0">SUM(B6:B14)</f>
        <v>241116.22000000003</v>
      </c>
      <c r="C19" s="157">
        <f t="shared" si="0"/>
        <v>260802.04</v>
      </c>
      <c r="D19" s="157">
        <f t="shared" si="0"/>
        <v>313808</v>
      </c>
      <c r="E19" s="157">
        <f t="shared" si="0"/>
        <v>385053.12</v>
      </c>
      <c r="F19" s="157">
        <f t="shared" si="0"/>
        <v>379320</v>
      </c>
      <c r="I19" s="157"/>
    </row>
    <row r="20" spans="1:9" ht="12.9" customHeight="1" x14ac:dyDescent="0.3"/>
    <row r="21" spans="1:9" ht="12.9" customHeight="1" x14ac:dyDescent="0.3"/>
    <row r="22" spans="1:9" x14ac:dyDescent="0.3">
      <c r="A22" s="200" t="s">
        <v>48</v>
      </c>
      <c r="B22" s="201"/>
      <c r="C22" s="201"/>
      <c r="D22" s="201"/>
      <c r="E22" s="201"/>
      <c r="F22" s="201"/>
    </row>
    <row r="23" spans="1:9" x14ac:dyDescent="0.3">
      <c r="A23" s="200" t="s">
        <v>49</v>
      </c>
      <c r="B23" s="201"/>
      <c r="C23" s="201"/>
      <c r="D23" s="201"/>
      <c r="E23" s="201"/>
      <c r="F23" s="201"/>
    </row>
  </sheetData>
  <pageMargins left="0.7" right="0.7" top="0.75" bottom="0.75" header="0.3" footer="0.3"/>
  <pageSetup paperSize="9" orientation="portrait" r:id="rId1"/>
  <ignoredErrors>
    <ignoredError sqref="F19" formulaRange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70FE9-02AB-41FA-9182-22494D9BDB77}">
  <dimension ref="A1:O20"/>
  <sheetViews>
    <sheetView zoomScaleNormal="100" workbookViewId="0"/>
  </sheetViews>
  <sheetFormatPr defaultColWidth="9.109375" defaultRowHeight="11.4" x14ac:dyDescent="0.2"/>
  <cols>
    <col min="1" max="1" width="13.5546875" style="128" customWidth="1"/>
    <col min="2" max="5" width="9.6640625" style="89" customWidth="1"/>
    <col min="6" max="16384" width="9.109375" style="89"/>
  </cols>
  <sheetData>
    <row r="1" spans="1:15" ht="12.9" customHeight="1" x14ac:dyDescent="0.3">
      <c r="A1" s="99" t="s">
        <v>164</v>
      </c>
      <c r="B1" s="92"/>
      <c r="C1" s="92"/>
      <c r="D1" s="92"/>
      <c r="E1" s="92"/>
      <c r="F1" s="92"/>
      <c r="G1" s="92"/>
      <c r="H1" s="92"/>
    </row>
    <row r="2" spans="1:15" ht="12.9" customHeight="1" x14ac:dyDescent="0.3">
      <c r="A2" s="99"/>
      <c r="B2" s="92"/>
      <c r="C2" s="92"/>
      <c r="D2" s="92"/>
      <c r="E2" s="92"/>
      <c r="F2" s="92"/>
      <c r="G2" s="92"/>
      <c r="H2" s="92"/>
    </row>
    <row r="3" spans="1:15" ht="12.9" customHeight="1" x14ac:dyDescent="0.3">
      <c r="A3" s="99" t="s">
        <v>33</v>
      </c>
      <c r="B3" s="92"/>
      <c r="C3" s="92"/>
      <c r="D3" s="92"/>
      <c r="E3" s="92"/>
      <c r="F3" s="92"/>
      <c r="G3" s="92"/>
      <c r="H3" s="92"/>
    </row>
    <row r="4" spans="1:15" ht="12.9" customHeight="1" x14ac:dyDescent="0.3">
      <c r="A4" s="99"/>
      <c r="B4" s="92"/>
      <c r="C4" s="92"/>
      <c r="D4" s="92"/>
      <c r="E4" s="92"/>
      <c r="F4" s="92"/>
      <c r="G4" s="92"/>
      <c r="H4" s="92"/>
    </row>
    <row r="5" spans="1:15" s="103" customFormat="1" ht="12.9" customHeight="1" x14ac:dyDescent="0.3">
      <c r="A5" s="113"/>
      <c r="B5" s="207">
        <v>2015</v>
      </c>
      <c r="C5" s="208">
        <v>2016</v>
      </c>
      <c r="D5" s="207">
        <v>2017</v>
      </c>
      <c r="E5" s="208">
        <v>2018</v>
      </c>
      <c r="F5" s="207">
        <v>2019</v>
      </c>
      <c r="G5" s="113"/>
      <c r="H5" s="113"/>
    </row>
    <row r="6" spans="1:15" ht="12.9" customHeight="1" x14ac:dyDescent="0.3">
      <c r="A6" s="99" t="s">
        <v>156</v>
      </c>
      <c r="B6" s="95">
        <v>4102</v>
      </c>
      <c r="C6" s="95">
        <v>4183</v>
      </c>
      <c r="D6" s="95">
        <v>4485</v>
      </c>
      <c r="E6" s="95">
        <v>3857</v>
      </c>
      <c r="F6" s="95">
        <v>4071.63</v>
      </c>
      <c r="G6" s="92"/>
      <c r="H6" s="92"/>
      <c r="N6" s="128"/>
      <c r="O6" s="103"/>
    </row>
    <row r="7" spans="1:15" ht="12.9" customHeight="1" x14ac:dyDescent="0.3">
      <c r="A7" s="99" t="s">
        <v>165</v>
      </c>
      <c r="B7" s="95">
        <v>2006</v>
      </c>
      <c r="C7" s="95">
        <v>2003</v>
      </c>
      <c r="D7" s="95">
        <v>2120</v>
      </c>
      <c r="E7" s="95">
        <v>1657</v>
      </c>
      <c r="F7" s="95">
        <v>1762.7</v>
      </c>
      <c r="G7" s="92"/>
      <c r="H7" s="92"/>
    </row>
    <row r="8" spans="1:15" ht="12.9" customHeight="1" x14ac:dyDescent="0.3">
      <c r="A8" s="99" t="s">
        <v>47</v>
      </c>
      <c r="B8" s="94">
        <f t="shared" ref="B8:D8" si="0">SUM(B6:B7)</f>
        <v>6108</v>
      </c>
      <c r="C8" s="94">
        <f t="shared" si="0"/>
        <v>6186</v>
      </c>
      <c r="D8" s="94">
        <f t="shared" si="0"/>
        <v>6605</v>
      </c>
      <c r="E8" s="94">
        <f>SUM(E6:E7)</f>
        <v>5514</v>
      </c>
      <c r="F8" s="94">
        <f>SUM(F6:F7)</f>
        <v>5834.33</v>
      </c>
      <c r="G8" s="92"/>
      <c r="H8" s="92"/>
      <c r="N8" s="118"/>
      <c r="O8" s="118"/>
    </row>
    <row r="9" spans="1:15" ht="12.9" customHeight="1" x14ac:dyDescent="0.3">
      <c r="A9" s="99"/>
      <c r="B9" s="92"/>
      <c r="C9" s="92"/>
      <c r="D9" s="92"/>
      <c r="E9" s="92"/>
      <c r="F9" s="92"/>
      <c r="G9" s="92"/>
      <c r="H9" s="92"/>
    </row>
    <row r="10" spans="1:15" ht="12.9" customHeight="1" x14ac:dyDescent="0.3">
      <c r="A10" s="99"/>
      <c r="B10" s="92"/>
      <c r="C10" s="92"/>
      <c r="D10" s="92"/>
      <c r="E10" s="92"/>
      <c r="F10" s="92"/>
      <c r="G10" s="92"/>
      <c r="H10" s="92"/>
    </row>
    <row r="11" spans="1:15" ht="12.9" customHeight="1" x14ac:dyDescent="0.3">
      <c r="A11" s="99"/>
      <c r="B11" s="92"/>
      <c r="C11" s="92"/>
      <c r="D11" s="92"/>
      <c r="E11" s="92"/>
      <c r="F11" s="92"/>
      <c r="G11" s="92"/>
      <c r="H11" s="92"/>
    </row>
    <row r="12" spans="1:15" ht="12.9" customHeight="1" x14ac:dyDescent="0.3">
      <c r="A12" s="99"/>
      <c r="B12" s="92"/>
      <c r="C12" s="92"/>
      <c r="D12" s="92"/>
      <c r="E12" s="92"/>
      <c r="F12" s="92"/>
      <c r="G12" s="92"/>
      <c r="H12" s="92"/>
    </row>
    <row r="13" spans="1:15" ht="12.9" customHeight="1" x14ac:dyDescent="0.3">
      <c r="A13" s="99"/>
      <c r="B13" s="92"/>
      <c r="C13" s="92"/>
      <c r="D13" s="92"/>
      <c r="E13" s="92"/>
      <c r="F13" s="92"/>
      <c r="G13" s="92"/>
      <c r="H13" s="92"/>
    </row>
    <row r="14" spans="1:15" ht="12.9" customHeight="1" x14ac:dyDescent="0.3">
      <c r="A14" s="99"/>
      <c r="B14" s="92"/>
      <c r="C14" s="92"/>
      <c r="D14" s="92"/>
      <c r="E14" s="92"/>
      <c r="F14" s="92"/>
      <c r="G14" s="92"/>
      <c r="H14" s="92"/>
    </row>
    <row r="15" spans="1:15" ht="12.9" customHeight="1" x14ac:dyDescent="0.3">
      <c r="A15" s="99"/>
      <c r="B15" s="92"/>
      <c r="C15" s="92"/>
      <c r="D15" s="92"/>
      <c r="E15" s="92"/>
      <c r="F15" s="92"/>
      <c r="G15" s="92"/>
      <c r="H15" s="92"/>
      <c r="L15" s="114"/>
    </row>
    <row r="16" spans="1:15" ht="12.9" customHeight="1" x14ac:dyDescent="0.3">
      <c r="A16" s="99"/>
      <c r="B16" s="92"/>
      <c r="C16" s="92"/>
      <c r="D16" s="92"/>
      <c r="E16" s="92"/>
      <c r="F16" s="92"/>
      <c r="G16" s="92"/>
      <c r="H16" s="92"/>
    </row>
    <row r="17" spans="1:8" ht="14.4" x14ac:dyDescent="0.3">
      <c r="A17" s="99"/>
      <c r="B17" s="92"/>
      <c r="C17" s="92"/>
      <c r="D17" s="92"/>
      <c r="E17" s="92"/>
      <c r="F17" s="92"/>
      <c r="G17" s="92"/>
      <c r="H17" s="92"/>
    </row>
    <row r="18" spans="1:8" ht="14.4" x14ac:dyDescent="0.3">
      <c r="A18" s="99"/>
      <c r="B18" s="92"/>
      <c r="C18" s="92"/>
      <c r="D18" s="92"/>
      <c r="E18" s="92"/>
      <c r="F18" s="92"/>
      <c r="G18" s="92"/>
      <c r="H18" s="92"/>
    </row>
    <row r="19" spans="1:8" ht="14.4" x14ac:dyDescent="0.3">
      <c r="A19" s="99"/>
      <c r="B19" s="92"/>
      <c r="C19" s="92"/>
      <c r="D19" s="92"/>
      <c r="E19" s="92"/>
      <c r="F19" s="92"/>
      <c r="G19" s="92"/>
      <c r="H19" s="92"/>
    </row>
    <row r="20" spans="1:8" ht="14.4" x14ac:dyDescent="0.3">
      <c r="A20" s="99"/>
      <c r="B20" s="92"/>
      <c r="C20" s="92"/>
      <c r="D20" s="92"/>
      <c r="E20" s="92"/>
      <c r="F20" s="92"/>
      <c r="G20" s="92"/>
      <c r="H20" s="92"/>
    </row>
  </sheetData>
  <pageMargins left="0.7" right="0.7" top="0.75" bottom="0.75" header="0.3" footer="0.3"/>
  <pageSetup paperSize="9" orientation="portrait" r:id="rId1"/>
  <ignoredErrors>
    <ignoredError sqref="D8:F8 B8:C8" formulaRange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5BCC7-1891-4A02-8E28-C2D65EC8E1FA}">
  <dimension ref="A1:O38"/>
  <sheetViews>
    <sheetView zoomScaleNormal="100" workbookViewId="0"/>
  </sheetViews>
  <sheetFormatPr defaultColWidth="9.109375" defaultRowHeight="11.4" x14ac:dyDescent="0.2"/>
  <cols>
    <col min="1" max="1" width="27.109375" style="128" customWidth="1"/>
    <col min="2" max="6" width="9.6640625" style="89" customWidth="1"/>
    <col min="7" max="7" width="9.109375" style="89"/>
    <col min="8" max="8" width="27.33203125" style="89" customWidth="1"/>
    <col min="9" max="16384" width="9.109375" style="89"/>
  </cols>
  <sheetData>
    <row r="1" spans="1:15" ht="12.9" customHeight="1" x14ac:dyDescent="0.3">
      <c r="A1" s="99" t="s">
        <v>166</v>
      </c>
      <c r="B1" s="92"/>
      <c r="C1" s="92"/>
      <c r="D1" s="92"/>
      <c r="E1" s="92"/>
      <c r="F1" s="92"/>
      <c r="G1" s="92"/>
      <c r="H1" s="92"/>
      <c r="I1" s="92"/>
    </row>
    <row r="2" spans="1:15" ht="12.9" customHeight="1" x14ac:dyDescent="0.3">
      <c r="A2" s="99"/>
      <c r="B2" s="92"/>
      <c r="C2" s="92"/>
      <c r="D2" s="92"/>
      <c r="E2" s="92"/>
      <c r="F2" s="92"/>
      <c r="G2" s="92"/>
      <c r="H2" s="92"/>
      <c r="I2" s="92"/>
    </row>
    <row r="3" spans="1:15" ht="12.9" customHeight="1" x14ac:dyDescent="0.3">
      <c r="A3" s="99" t="s">
        <v>33</v>
      </c>
      <c r="B3" s="92"/>
      <c r="C3" s="92"/>
      <c r="D3" s="92"/>
      <c r="E3" s="92"/>
      <c r="F3" s="92"/>
      <c r="G3" s="92"/>
      <c r="H3" s="92"/>
      <c r="I3" s="92"/>
    </row>
    <row r="4" spans="1:15" ht="12.9" customHeight="1" x14ac:dyDescent="0.3">
      <c r="A4" s="99"/>
      <c r="B4" s="92"/>
      <c r="C4" s="92"/>
      <c r="D4" s="92"/>
      <c r="E4" s="92"/>
      <c r="F4" s="92"/>
      <c r="G4" s="92"/>
      <c r="H4" s="92"/>
      <c r="I4" s="92"/>
    </row>
    <row r="5" spans="1:15" s="103" customFormat="1" ht="12.9" customHeight="1" x14ac:dyDescent="0.3">
      <c r="A5" s="113"/>
      <c r="B5" s="207">
        <v>2015</v>
      </c>
      <c r="C5" s="208">
        <v>2016</v>
      </c>
      <c r="D5" s="207">
        <v>2017</v>
      </c>
      <c r="E5" s="208">
        <v>2018</v>
      </c>
      <c r="F5" s="207">
        <v>2019</v>
      </c>
      <c r="G5" s="113"/>
      <c r="H5" s="40"/>
      <c r="I5" s="1"/>
      <c r="J5" s="1"/>
      <c r="K5" s="1"/>
      <c r="L5" s="1"/>
      <c r="M5" s="1"/>
      <c r="N5" s="1"/>
      <c r="O5" s="1"/>
    </row>
    <row r="6" spans="1:15" ht="12.9" customHeight="1" x14ac:dyDescent="0.3">
      <c r="A6" s="99" t="s">
        <v>167</v>
      </c>
      <c r="B6" s="211">
        <v>47963.740000000005</v>
      </c>
      <c r="C6" s="211">
        <v>50022.060000000005</v>
      </c>
      <c r="D6" s="211">
        <v>54222.52</v>
      </c>
      <c r="E6" s="211">
        <v>56243.28</v>
      </c>
      <c r="F6" s="139">
        <v>69988.88</v>
      </c>
      <c r="G6" s="98"/>
      <c r="H6" s="267"/>
      <c r="I6" s="267"/>
      <c r="J6" s="267"/>
      <c r="K6" s="135"/>
      <c r="L6" s="135"/>
      <c r="M6" s="135"/>
      <c r="N6" s="135"/>
      <c r="O6" s="135"/>
    </row>
    <row r="7" spans="1:15" ht="12.9" customHeight="1" x14ac:dyDescent="0.3">
      <c r="A7" s="99" t="s">
        <v>168</v>
      </c>
      <c r="B7" s="211">
        <v>19688.62</v>
      </c>
      <c r="C7" s="211">
        <v>16961.02</v>
      </c>
      <c r="D7" s="211">
        <v>21508.15</v>
      </c>
      <c r="E7" s="211">
        <v>28351</v>
      </c>
      <c r="F7" s="211">
        <v>21885.86</v>
      </c>
      <c r="G7" s="98"/>
      <c r="H7" s="134"/>
      <c r="I7" s="268"/>
      <c r="J7" s="268"/>
      <c r="K7" s="3"/>
      <c r="L7" s="3"/>
      <c r="M7" s="3"/>
      <c r="N7" s="3"/>
      <c r="O7" s="132"/>
    </row>
    <row r="8" spans="1:15" ht="12.9" customHeight="1" x14ac:dyDescent="0.3">
      <c r="A8" s="99" t="s">
        <v>169</v>
      </c>
      <c r="B8" s="211">
        <v>2077</v>
      </c>
      <c r="C8" s="211">
        <v>12002.22</v>
      </c>
      <c r="D8" s="211">
        <v>11646</v>
      </c>
      <c r="E8" s="211">
        <v>10589</v>
      </c>
      <c r="F8" s="211">
        <v>2015.04</v>
      </c>
      <c r="G8" s="92"/>
      <c r="H8" s="134"/>
      <c r="I8" s="268"/>
      <c r="J8" s="268"/>
      <c r="K8" s="3"/>
      <c r="L8" s="3"/>
      <c r="M8" s="3"/>
      <c r="N8" s="3"/>
      <c r="O8" s="3"/>
    </row>
    <row r="9" spans="1:15" ht="12.9" customHeight="1" x14ac:dyDescent="0.3">
      <c r="A9" s="99" t="s">
        <v>47</v>
      </c>
      <c r="B9" s="211">
        <f>SUM(B6:B8)</f>
        <v>69729.36</v>
      </c>
      <c r="C9" s="211">
        <f t="shared" ref="C9:E9" si="0">SUM(C6:C8)</f>
        <v>78985.3</v>
      </c>
      <c r="D9" s="211">
        <f t="shared" si="0"/>
        <v>87376.67</v>
      </c>
      <c r="E9" s="211">
        <f t="shared" si="0"/>
        <v>95183.28</v>
      </c>
      <c r="F9" s="211">
        <f>SUM(F6:F8)</f>
        <v>93889.78</v>
      </c>
      <c r="G9" s="92"/>
      <c r="H9" s="134"/>
      <c r="I9" s="268"/>
      <c r="J9" s="268"/>
      <c r="K9" s="3"/>
      <c r="L9" s="3"/>
      <c r="M9" s="3"/>
      <c r="N9" s="3"/>
      <c r="O9" s="3"/>
    </row>
    <row r="10" spans="1:15" ht="12.9" customHeight="1" x14ac:dyDescent="0.3">
      <c r="A10" s="99"/>
      <c r="B10" s="92"/>
      <c r="C10" s="92"/>
      <c r="D10" s="92"/>
      <c r="E10" s="92"/>
      <c r="F10" s="92"/>
      <c r="G10" s="92"/>
      <c r="H10" s="134"/>
      <c r="I10" s="269"/>
      <c r="J10" s="269"/>
      <c r="K10" s="6"/>
      <c r="L10" s="6"/>
      <c r="M10" s="6"/>
      <c r="N10" s="6"/>
      <c r="O10" s="6"/>
    </row>
    <row r="11" spans="1:15" ht="12.9" customHeight="1" x14ac:dyDescent="0.3">
      <c r="A11" s="89"/>
      <c r="B11" s="92"/>
      <c r="C11" s="92"/>
      <c r="D11" s="92"/>
      <c r="E11" s="92"/>
      <c r="F11" s="92"/>
      <c r="G11" s="92"/>
      <c r="H11" s="92"/>
      <c r="I11" s="92"/>
    </row>
    <row r="12" spans="1:15" ht="12.9" customHeight="1" x14ac:dyDescent="0.3">
      <c r="A12" s="92" t="s">
        <v>170</v>
      </c>
      <c r="B12" s="92"/>
      <c r="C12" s="92"/>
      <c r="D12" s="92"/>
      <c r="E12" s="92"/>
      <c r="F12" s="92"/>
      <c r="G12" s="92"/>
      <c r="H12" s="92"/>
      <c r="I12" s="92"/>
    </row>
    <row r="13" spans="1:15" ht="12.9" customHeight="1" x14ac:dyDescent="0.3">
      <c r="A13" s="89"/>
      <c r="B13" s="92"/>
      <c r="C13" s="92"/>
      <c r="D13" s="92"/>
      <c r="E13" s="92"/>
      <c r="F13" s="92"/>
      <c r="G13" s="92"/>
      <c r="H13" s="92"/>
      <c r="I13" s="92"/>
    </row>
    <row r="14" spans="1:15" ht="12.9" customHeight="1" x14ac:dyDescent="0.3">
      <c r="A14" s="99" t="s">
        <v>171</v>
      </c>
      <c r="B14" s="92"/>
      <c r="C14" s="92"/>
      <c r="D14" s="92"/>
      <c r="E14" s="92"/>
      <c r="F14" s="92"/>
      <c r="G14" s="92"/>
      <c r="H14" s="92"/>
      <c r="I14" s="92"/>
    </row>
    <row r="15" spans="1:15" ht="12.9" customHeight="1" x14ac:dyDescent="0.3">
      <c r="A15" s="99" t="s">
        <v>172</v>
      </c>
      <c r="B15" s="92"/>
      <c r="C15" s="92"/>
      <c r="D15" s="92"/>
      <c r="E15" s="92"/>
      <c r="F15" s="92"/>
      <c r="G15" s="92"/>
      <c r="H15" s="92"/>
      <c r="I15" s="92"/>
    </row>
    <row r="16" spans="1:15" ht="12.9" customHeight="1" x14ac:dyDescent="0.3">
      <c r="A16" s="99"/>
      <c r="B16" s="92"/>
      <c r="C16" s="92"/>
      <c r="D16" s="92"/>
      <c r="E16" s="92"/>
      <c r="F16" s="92"/>
      <c r="G16" s="92"/>
      <c r="H16" s="92"/>
      <c r="I16" s="92"/>
    </row>
    <row r="17" spans="1:15" ht="12.9" customHeight="1" x14ac:dyDescent="0.3">
      <c r="A17" s="99"/>
      <c r="B17" s="92"/>
      <c r="C17" s="92"/>
      <c r="D17" s="92"/>
      <c r="E17" s="92"/>
      <c r="F17" s="92"/>
      <c r="G17" s="92"/>
      <c r="H17" s="92"/>
      <c r="I17" s="92"/>
    </row>
    <row r="18" spans="1:15" ht="12.9" customHeight="1" x14ac:dyDescent="0.3">
      <c r="A18" s="99"/>
      <c r="B18" s="92"/>
      <c r="C18" s="92"/>
      <c r="D18" s="92"/>
      <c r="E18" s="92"/>
      <c r="F18" s="92"/>
      <c r="G18" s="92"/>
      <c r="H18" s="92"/>
      <c r="I18" s="92"/>
    </row>
    <row r="19" spans="1:15" ht="12.9" customHeight="1" x14ac:dyDescent="0.3">
      <c r="A19" s="99"/>
      <c r="B19" s="92"/>
      <c r="C19" s="92"/>
      <c r="D19" s="92"/>
      <c r="E19" s="92"/>
      <c r="F19" s="92"/>
      <c r="G19" s="92"/>
      <c r="H19" s="92"/>
      <c r="I19" s="92"/>
      <c r="M19" s="161"/>
      <c r="N19" s="161"/>
      <c r="O19" s="161"/>
    </row>
    <row r="20" spans="1:15" ht="12.9" customHeight="1" x14ac:dyDescent="0.3">
      <c r="A20" s="99"/>
      <c r="B20" s="92"/>
      <c r="C20" s="92"/>
      <c r="D20" s="92"/>
      <c r="E20" s="92"/>
      <c r="F20" s="92"/>
      <c r="G20" s="92"/>
      <c r="H20" s="92"/>
      <c r="I20" s="92"/>
    </row>
    <row r="21" spans="1:15" ht="12.9" customHeight="1" x14ac:dyDescent="0.3">
      <c r="A21" s="99"/>
      <c r="B21" s="92"/>
      <c r="C21" s="92"/>
      <c r="D21" s="92"/>
      <c r="E21" s="92"/>
      <c r="F21" s="92"/>
      <c r="G21" s="92"/>
      <c r="H21" s="92"/>
      <c r="I21" s="92"/>
    </row>
    <row r="22" spans="1:15" ht="12.9" customHeight="1" x14ac:dyDescent="0.3">
      <c r="A22" s="99"/>
      <c r="B22" s="92"/>
      <c r="C22" s="92"/>
      <c r="D22" s="92"/>
      <c r="E22" s="92"/>
      <c r="F22" s="92"/>
      <c r="G22" s="92"/>
      <c r="H22" s="92"/>
      <c r="I22" s="92"/>
      <c r="M22" s="114"/>
    </row>
    <row r="23" spans="1:15" ht="12.9" customHeight="1" x14ac:dyDescent="0.3">
      <c r="A23" s="99"/>
      <c r="B23" s="92"/>
      <c r="C23" s="92"/>
      <c r="D23" s="92"/>
      <c r="E23" s="92"/>
      <c r="F23" s="92"/>
      <c r="G23" s="92"/>
      <c r="H23" s="92"/>
      <c r="I23" s="92"/>
    </row>
    <row r="24" spans="1:15" ht="14.4" x14ac:dyDescent="0.3">
      <c r="A24" s="99"/>
      <c r="B24" s="92"/>
      <c r="C24" s="92"/>
      <c r="D24" s="92"/>
      <c r="E24" s="92"/>
      <c r="F24" s="92"/>
      <c r="G24" s="92"/>
      <c r="H24" s="92"/>
      <c r="I24" s="92"/>
    </row>
    <row r="25" spans="1:15" ht="14.4" x14ac:dyDescent="0.3">
      <c r="A25" s="99"/>
      <c r="B25" s="92"/>
      <c r="C25" s="92"/>
      <c r="D25" s="92"/>
      <c r="E25" s="92"/>
      <c r="F25" s="92"/>
      <c r="G25" s="92"/>
      <c r="H25" s="92"/>
      <c r="I25" s="92"/>
    </row>
    <row r="26" spans="1:15" ht="14.4" x14ac:dyDescent="0.3">
      <c r="A26" s="99"/>
      <c r="B26" s="92"/>
      <c r="C26" s="92"/>
      <c r="D26" s="92"/>
      <c r="E26" s="92"/>
      <c r="F26" s="92"/>
      <c r="G26" s="92"/>
      <c r="H26" s="92"/>
      <c r="I26" s="92"/>
    </row>
    <row r="27" spans="1:15" ht="14.4" x14ac:dyDescent="0.3">
      <c r="A27" s="99"/>
      <c r="B27" s="92"/>
      <c r="C27" s="92"/>
      <c r="D27" s="92"/>
      <c r="E27" s="92"/>
      <c r="F27" s="92"/>
      <c r="G27" s="92"/>
      <c r="H27" s="92"/>
      <c r="I27" s="92"/>
    </row>
    <row r="38" spans="1:1" x14ac:dyDescent="0.2">
      <c r="A38" s="89"/>
    </row>
  </sheetData>
  <pageMargins left="0.7" right="0.7" top="0.75" bottom="0.75" header="0.3" footer="0.3"/>
  <pageSetup paperSize="9" orientation="portrait" r:id="rId1"/>
  <ignoredErrors>
    <ignoredError sqref="B9:F9" formulaRange="1"/>
  </ignoredErrors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CE926-3075-4ED6-81C1-8D0D7D4AA734}">
  <dimension ref="A1:K48"/>
  <sheetViews>
    <sheetView zoomScaleNormal="100" workbookViewId="0"/>
  </sheetViews>
  <sheetFormatPr defaultColWidth="9.109375" defaultRowHeight="11.4" x14ac:dyDescent="0.2"/>
  <cols>
    <col min="1" max="1" width="25" style="128" customWidth="1"/>
    <col min="2" max="6" width="9.6640625" style="89" customWidth="1"/>
    <col min="7" max="16384" width="9.109375" style="89"/>
  </cols>
  <sheetData>
    <row r="1" spans="1:8" ht="12.9" customHeight="1" x14ac:dyDescent="0.3">
      <c r="A1" s="99" t="s">
        <v>173</v>
      </c>
      <c r="B1" s="92"/>
      <c r="C1" s="92"/>
      <c r="D1" s="92"/>
      <c r="E1" s="92"/>
      <c r="F1" s="92"/>
      <c r="G1" s="92"/>
      <c r="H1" s="92"/>
    </row>
    <row r="2" spans="1:8" ht="12.9" customHeight="1" x14ac:dyDescent="0.3">
      <c r="A2" s="99"/>
      <c r="B2" s="92"/>
      <c r="C2" s="92"/>
      <c r="D2" s="92"/>
      <c r="E2" s="92"/>
      <c r="F2" s="92"/>
      <c r="G2" s="92"/>
      <c r="H2" s="92"/>
    </row>
    <row r="3" spans="1:8" ht="12.9" customHeight="1" x14ac:dyDescent="0.3">
      <c r="A3" s="99" t="s">
        <v>33</v>
      </c>
      <c r="B3" s="92"/>
      <c r="C3" s="92"/>
      <c r="D3" s="92"/>
      <c r="E3" s="92"/>
      <c r="F3" s="92"/>
      <c r="G3" s="92"/>
      <c r="H3" s="92"/>
    </row>
    <row r="4" spans="1:8" ht="12.9" customHeight="1" x14ac:dyDescent="0.3">
      <c r="A4" s="99"/>
      <c r="B4" s="92"/>
      <c r="C4" s="92"/>
      <c r="D4" s="92"/>
      <c r="E4" s="92"/>
      <c r="F4" s="92"/>
      <c r="G4" s="92"/>
      <c r="H4" s="92"/>
    </row>
    <row r="5" spans="1:8" ht="12.9" customHeight="1" x14ac:dyDescent="0.3">
      <c r="A5" s="57"/>
      <c r="B5" s="207">
        <v>2015</v>
      </c>
      <c r="C5" s="208">
        <v>2016</v>
      </c>
      <c r="D5" s="207">
        <v>2017</v>
      </c>
      <c r="E5" s="208">
        <v>2018</v>
      </c>
      <c r="F5" s="207">
        <v>2019</v>
      </c>
      <c r="G5" s="92"/>
    </row>
    <row r="6" spans="1:8" ht="12.9" customHeight="1" x14ac:dyDescent="0.3">
      <c r="A6" s="99" t="s">
        <v>174</v>
      </c>
      <c r="B6" s="211">
        <v>67722</v>
      </c>
      <c r="C6" s="211">
        <v>67380.820000000007</v>
      </c>
      <c r="D6" s="211">
        <v>72191.38</v>
      </c>
      <c r="E6" s="211">
        <v>73818</v>
      </c>
      <c r="F6" s="211">
        <v>71793.780000000101</v>
      </c>
      <c r="G6" s="92"/>
    </row>
    <row r="7" spans="1:8" ht="12.9" customHeight="1" x14ac:dyDescent="0.3">
      <c r="A7" s="99" t="s">
        <v>154</v>
      </c>
      <c r="B7" s="211">
        <v>20745.52</v>
      </c>
      <c r="C7" s="211">
        <v>16579.400000000001</v>
      </c>
      <c r="D7" s="211">
        <v>48230.26</v>
      </c>
      <c r="E7" s="211">
        <v>48421</v>
      </c>
      <c r="F7" s="211">
        <v>30744.82</v>
      </c>
      <c r="G7" s="98"/>
    </row>
    <row r="8" spans="1:8" ht="12.9" customHeight="1" x14ac:dyDescent="0.3">
      <c r="A8" s="117" t="s">
        <v>175</v>
      </c>
      <c r="B8" s="211">
        <v>11289</v>
      </c>
      <c r="C8" s="211">
        <v>15873</v>
      </c>
      <c r="D8" s="211">
        <v>23522.34</v>
      </c>
      <c r="E8" s="211">
        <v>26523</v>
      </c>
      <c r="F8" s="211">
        <v>20394.909999999993</v>
      </c>
      <c r="G8" s="98"/>
    </row>
    <row r="9" spans="1:8" ht="12.9" customHeight="1" x14ac:dyDescent="0.3">
      <c r="A9" s="99" t="s">
        <v>176</v>
      </c>
      <c r="B9" s="211">
        <f>5125.42+10004.84</f>
        <v>15130.26</v>
      </c>
      <c r="C9" s="211">
        <f>2948.94+11185.52</f>
        <v>14134.460000000001</v>
      </c>
      <c r="D9" s="211">
        <v>5812.66</v>
      </c>
      <c r="E9" s="211">
        <v>5924</v>
      </c>
      <c r="F9" s="211">
        <v>5159.6000000000004</v>
      </c>
      <c r="G9" s="92"/>
    </row>
    <row r="10" spans="1:8" ht="12.9" customHeight="1" x14ac:dyDescent="0.3">
      <c r="A10" s="117" t="s">
        <v>177</v>
      </c>
      <c r="B10" s="211">
        <v>5923.68</v>
      </c>
      <c r="C10" s="211">
        <v>8438</v>
      </c>
      <c r="D10" s="211">
        <f>1645.62+194.56</f>
        <v>1840.1799999999998</v>
      </c>
      <c r="E10" s="211">
        <v>2435</v>
      </c>
      <c r="F10" s="211">
        <v>4584.68</v>
      </c>
      <c r="G10" s="92"/>
    </row>
    <row r="11" spans="1:8" ht="12.9" customHeight="1" x14ac:dyDescent="0.3">
      <c r="A11" s="99" t="s">
        <v>163</v>
      </c>
      <c r="B11" s="211">
        <v>2932.66</v>
      </c>
      <c r="C11" s="211">
        <v>2202.9</v>
      </c>
      <c r="D11" s="211">
        <v>3497.46</v>
      </c>
      <c r="E11" s="211">
        <v>2600</v>
      </c>
      <c r="F11" s="211">
        <v>2953.5</v>
      </c>
      <c r="G11" s="92"/>
    </row>
    <row r="12" spans="1:8" ht="12.9" customHeight="1" x14ac:dyDescent="0.3">
      <c r="A12" s="99" t="s">
        <v>178</v>
      </c>
      <c r="B12" s="211">
        <v>1730.74</v>
      </c>
      <c r="C12" s="211">
        <v>2181</v>
      </c>
      <c r="D12" s="211">
        <v>2209</v>
      </c>
      <c r="E12" s="211">
        <v>1862</v>
      </c>
      <c r="F12" s="211">
        <v>1281.24</v>
      </c>
      <c r="G12" s="92"/>
    </row>
    <row r="13" spans="1:8" ht="12.9" customHeight="1" x14ac:dyDescent="0.3">
      <c r="A13" s="117" t="s">
        <v>179</v>
      </c>
      <c r="B13" s="211">
        <v>11640.32</v>
      </c>
      <c r="C13" s="211">
        <v>132.72</v>
      </c>
      <c r="D13" s="211">
        <v>216.06</v>
      </c>
      <c r="E13" s="211">
        <v>635</v>
      </c>
      <c r="F13" s="211">
        <v>708.2600000000001</v>
      </c>
      <c r="G13" s="92"/>
    </row>
    <row r="14" spans="1:8" ht="12.9" customHeight="1" x14ac:dyDescent="0.3">
      <c r="A14" s="99" t="s">
        <v>180</v>
      </c>
      <c r="B14" s="211">
        <v>1219.76</v>
      </c>
      <c r="C14" s="211">
        <v>759.94</v>
      </c>
      <c r="D14" s="211">
        <v>982.1</v>
      </c>
      <c r="E14" s="211">
        <v>1285</v>
      </c>
      <c r="F14" s="211">
        <v>598.80000000000007</v>
      </c>
      <c r="G14" s="92"/>
    </row>
    <row r="15" spans="1:8" ht="14.4" x14ac:dyDescent="0.3">
      <c r="A15" s="99" t="s">
        <v>47</v>
      </c>
      <c r="B15" s="139">
        <f t="shared" ref="B15:F15" si="0">SUM(B6:B14)</f>
        <v>138333.94</v>
      </c>
      <c r="C15" s="139">
        <f t="shared" si="0"/>
        <v>127682.24000000001</v>
      </c>
      <c r="D15" s="139">
        <f t="shared" si="0"/>
        <v>158501.44</v>
      </c>
      <c r="E15" s="139">
        <f t="shared" si="0"/>
        <v>163503</v>
      </c>
      <c r="F15" s="139">
        <f t="shared" si="0"/>
        <v>138219.59000000008</v>
      </c>
      <c r="G15" s="95"/>
    </row>
    <row r="16" spans="1:8" ht="14.4" x14ac:dyDescent="0.3">
      <c r="A16" s="99"/>
      <c r="B16" s="94"/>
      <c r="C16" s="94"/>
      <c r="D16" s="94"/>
      <c r="E16" s="94"/>
      <c r="F16" s="94"/>
      <c r="G16" s="92"/>
      <c r="H16" s="92"/>
    </row>
    <row r="17" spans="1:11" ht="14.4" x14ac:dyDescent="0.3">
      <c r="A17" s="137" t="s">
        <v>181</v>
      </c>
      <c r="B17" s="95"/>
      <c r="C17" s="95"/>
      <c r="D17" s="95"/>
      <c r="E17" s="95"/>
      <c r="F17" s="95"/>
      <c r="G17" s="92"/>
      <c r="H17" s="92"/>
    </row>
    <row r="18" spans="1:11" ht="14.4" x14ac:dyDescent="0.3">
      <c r="A18" s="89"/>
      <c r="B18" s="92"/>
      <c r="C18" s="92"/>
      <c r="D18" s="92"/>
      <c r="E18" s="92"/>
      <c r="F18" s="92"/>
      <c r="G18" s="92"/>
      <c r="H18" s="92"/>
    </row>
    <row r="19" spans="1:11" ht="14.4" x14ac:dyDescent="0.3">
      <c r="A19" s="99"/>
      <c r="B19" s="92"/>
      <c r="C19" s="92"/>
      <c r="D19" s="92"/>
      <c r="E19" s="92"/>
      <c r="F19" s="92"/>
      <c r="G19" s="92"/>
      <c r="H19" s="92"/>
      <c r="K19" s="114"/>
    </row>
    <row r="20" spans="1:11" ht="14.4" x14ac:dyDescent="0.3">
      <c r="A20" s="99"/>
      <c r="B20" s="92"/>
      <c r="C20" s="92"/>
      <c r="D20" s="92"/>
      <c r="E20" s="92"/>
      <c r="F20" s="92"/>
      <c r="G20" s="92"/>
      <c r="H20" s="92"/>
    </row>
    <row r="21" spans="1:11" ht="14.4" x14ac:dyDescent="0.3">
      <c r="A21" s="92"/>
      <c r="B21" s="92"/>
      <c r="C21" s="92"/>
      <c r="D21" s="92"/>
      <c r="E21" s="92"/>
      <c r="F21" s="92"/>
      <c r="G21" s="92"/>
      <c r="H21" s="92"/>
    </row>
    <row r="22" spans="1:11" ht="14.4" x14ac:dyDescent="0.3">
      <c r="A22" s="92"/>
      <c r="B22" s="92"/>
      <c r="C22" s="92"/>
      <c r="D22" s="92"/>
      <c r="E22" s="92"/>
      <c r="F22" s="92"/>
      <c r="G22" s="92"/>
      <c r="H22" s="92"/>
    </row>
    <row r="23" spans="1:11" ht="14.4" x14ac:dyDescent="0.3">
      <c r="A23" s="99"/>
      <c r="B23" s="92"/>
      <c r="C23" s="92"/>
      <c r="D23" s="92"/>
      <c r="E23" s="92"/>
      <c r="F23" s="92"/>
      <c r="G23" s="92"/>
      <c r="H23" s="92"/>
    </row>
    <row r="24" spans="1:11" ht="14.4" x14ac:dyDescent="0.3">
      <c r="A24" s="99"/>
      <c r="B24" s="92"/>
      <c r="C24" s="92"/>
      <c r="D24" s="92"/>
      <c r="E24" s="92"/>
      <c r="F24" s="92"/>
      <c r="G24" s="92"/>
      <c r="H24" s="92"/>
    </row>
    <row r="40" spans="1:6" x14ac:dyDescent="0.2">
      <c r="A40" s="101"/>
      <c r="B40" s="166"/>
    </row>
    <row r="41" spans="1:6" x14ac:dyDescent="0.2">
      <c r="A41" s="101"/>
      <c r="B41" s="166"/>
    </row>
    <row r="42" spans="1:6" x14ac:dyDescent="0.2">
      <c r="A42" s="107"/>
      <c r="B42" s="166"/>
    </row>
    <row r="43" spans="1:6" ht="14.4" x14ac:dyDescent="0.3">
      <c r="A43" s="111"/>
      <c r="B43" s="92"/>
      <c r="C43" s="92"/>
      <c r="D43" s="92"/>
      <c r="E43" s="92"/>
      <c r="F43" s="92"/>
    </row>
    <row r="44" spans="1:6" ht="16.2" x14ac:dyDescent="0.3">
      <c r="A44" s="167"/>
      <c r="B44" s="92"/>
      <c r="C44" s="92"/>
      <c r="D44" s="92"/>
      <c r="E44" s="92"/>
      <c r="F44" s="92"/>
    </row>
    <row r="45" spans="1:6" ht="14.4" x14ac:dyDescent="0.3">
      <c r="A45" s="88"/>
      <c r="B45" s="92"/>
      <c r="C45" s="92"/>
      <c r="D45" s="92"/>
      <c r="E45" s="92"/>
      <c r="F45" s="92"/>
    </row>
    <row r="46" spans="1:6" ht="16.2" x14ac:dyDescent="0.3">
      <c r="A46" s="167"/>
      <c r="B46" s="92"/>
      <c r="C46" s="92"/>
      <c r="D46" s="92"/>
      <c r="E46" s="92"/>
      <c r="F46" s="92"/>
    </row>
    <row r="47" spans="1:6" ht="14.4" x14ac:dyDescent="0.3">
      <c r="A47" s="88"/>
      <c r="B47" s="92"/>
      <c r="C47" s="92"/>
      <c r="D47" s="92"/>
      <c r="E47" s="92"/>
      <c r="F47" s="92"/>
    </row>
    <row r="48" spans="1:6" ht="16.2" x14ac:dyDescent="0.3">
      <c r="A48" s="167"/>
      <c r="B48" s="92"/>
      <c r="C48" s="92"/>
      <c r="D48" s="92"/>
      <c r="E48" s="92"/>
      <c r="F48" s="92"/>
    </row>
  </sheetData>
  <pageMargins left="0.7" right="0.7" top="0.75" bottom="0.75" header="0.3" footer="0.3"/>
  <pageSetup paperSize="9" orientation="portrait" r:id="rId1"/>
  <ignoredErrors>
    <ignoredError sqref="E15" formulaRange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CE403-757A-4A61-83C3-9B10BA68B412}">
  <dimension ref="A1:L25"/>
  <sheetViews>
    <sheetView zoomScaleNormal="100" workbookViewId="0"/>
  </sheetViews>
  <sheetFormatPr defaultColWidth="9.109375" defaultRowHeight="11.4" x14ac:dyDescent="0.2"/>
  <cols>
    <col min="1" max="1" width="32.88671875" style="128" customWidth="1"/>
    <col min="2" max="5" width="9.6640625" style="89" customWidth="1"/>
    <col min="6" max="16384" width="9.109375" style="89"/>
  </cols>
  <sheetData>
    <row r="1" spans="1:12" ht="12.9" customHeight="1" x14ac:dyDescent="0.3">
      <c r="A1" s="99" t="s">
        <v>182</v>
      </c>
      <c r="B1" s="92"/>
      <c r="C1" s="92"/>
      <c r="D1" s="92"/>
      <c r="E1" s="92"/>
      <c r="F1" s="92"/>
      <c r="G1" s="92"/>
      <c r="H1" s="92"/>
    </row>
    <row r="2" spans="1:12" ht="12.9" customHeight="1" x14ac:dyDescent="0.3">
      <c r="A2" s="99"/>
      <c r="B2" s="92"/>
      <c r="C2" s="92"/>
      <c r="D2" s="92"/>
      <c r="E2" s="92"/>
      <c r="F2" s="92"/>
      <c r="G2" s="92"/>
      <c r="H2" s="92"/>
    </row>
    <row r="3" spans="1:12" ht="12.9" customHeight="1" x14ac:dyDescent="0.3">
      <c r="A3" s="99" t="s">
        <v>33</v>
      </c>
      <c r="B3" s="92"/>
      <c r="C3" s="92"/>
      <c r="D3" s="92"/>
      <c r="E3" s="92"/>
      <c r="F3" s="92"/>
      <c r="G3" s="92"/>
      <c r="H3" s="92"/>
    </row>
    <row r="4" spans="1:12" ht="12.9" customHeight="1" x14ac:dyDescent="0.3">
      <c r="A4" s="99"/>
      <c r="B4" s="92"/>
      <c r="C4" s="92"/>
      <c r="D4" s="92"/>
      <c r="E4" s="92"/>
      <c r="F4" s="92"/>
      <c r="G4" s="92"/>
      <c r="H4" s="92"/>
    </row>
    <row r="5" spans="1:12" s="103" customFormat="1" ht="12.9" customHeight="1" x14ac:dyDescent="0.3">
      <c r="A5" s="99"/>
      <c r="B5" s="207">
        <v>2015</v>
      </c>
      <c r="C5" s="208">
        <v>2016</v>
      </c>
      <c r="D5" s="207">
        <v>2017</v>
      </c>
      <c r="E5" s="208">
        <v>2018</v>
      </c>
      <c r="F5" s="207">
        <v>2019</v>
      </c>
      <c r="G5" s="113"/>
      <c r="H5" s="113"/>
      <c r="I5" s="102"/>
      <c r="J5" s="102"/>
      <c r="K5" s="102"/>
    </row>
    <row r="6" spans="1:12" ht="12.9" customHeight="1" x14ac:dyDescent="0.3">
      <c r="A6" s="99" t="s">
        <v>183</v>
      </c>
      <c r="B6" s="95">
        <v>2703.16</v>
      </c>
      <c r="C6" s="95">
        <v>1309.3</v>
      </c>
      <c r="D6" s="95">
        <v>1118.1400000000001</v>
      </c>
      <c r="E6" s="95">
        <f>12416.8-E9</f>
        <v>11011.279999999999</v>
      </c>
      <c r="F6" s="95">
        <v>2749.64</v>
      </c>
      <c r="G6" s="113"/>
      <c r="H6" s="113"/>
      <c r="I6" s="103"/>
      <c r="J6" s="103"/>
      <c r="K6" s="103"/>
      <c r="L6" s="104"/>
    </row>
    <row r="7" spans="1:12" ht="12.9" customHeight="1" x14ac:dyDescent="0.3">
      <c r="A7" s="99" t="s">
        <v>184</v>
      </c>
      <c r="B7" s="95">
        <v>6319.28</v>
      </c>
      <c r="C7" s="95">
        <v>9623.06</v>
      </c>
      <c r="D7" s="95">
        <v>4618.4399999999996</v>
      </c>
      <c r="E7" s="95">
        <v>9350.44</v>
      </c>
      <c r="F7" s="95">
        <v>2092.4</v>
      </c>
      <c r="G7" s="94"/>
      <c r="H7" s="92"/>
    </row>
    <row r="8" spans="1:12" ht="12.9" customHeight="1" x14ac:dyDescent="0.3">
      <c r="A8" s="99" t="s">
        <v>185</v>
      </c>
      <c r="B8" s="95">
        <v>1326.7</v>
      </c>
      <c r="C8" s="95">
        <v>8800.2199999999993</v>
      </c>
      <c r="D8" s="95">
        <v>5490.56</v>
      </c>
      <c r="E8" s="95">
        <v>8059.2</v>
      </c>
      <c r="F8" s="95">
        <v>4945.4399999999996</v>
      </c>
      <c r="G8" s="113"/>
      <c r="H8" s="113"/>
      <c r="I8" s="103"/>
      <c r="J8" s="103"/>
      <c r="K8" s="103"/>
      <c r="L8" s="103"/>
    </row>
    <row r="9" spans="1:12" ht="12.9" customHeight="1" x14ac:dyDescent="0.3">
      <c r="A9" s="99" t="s">
        <v>186</v>
      </c>
      <c r="B9" s="95">
        <v>7147.94</v>
      </c>
      <c r="C9" s="95">
        <v>6878.18</v>
      </c>
      <c r="D9" s="95">
        <v>10150.799999999999</v>
      </c>
      <c r="E9" s="95">
        <v>1405.52</v>
      </c>
      <c r="F9" s="95">
        <v>2786</v>
      </c>
      <c r="G9" s="113"/>
      <c r="H9" s="113"/>
      <c r="I9" s="103"/>
      <c r="J9" s="103"/>
      <c r="K9" s="103"/>
      <c r="L9" s="103"/>
    </row>
    <row r="10" spans="1:12" ht="12.9" customHeight="1" x14ac:dyDescent="0.3">
      <c r="A10" s="99" t="s">
        <v>47</v>
      </c>
      <c r="B10" s="95">
        <f t="shared" ref="B10:D10" si="0">SUM(B6:B9)</f>
        <v>17497.079999999998</v>
      </c>
      <c r="C10" s="95">
        <f t="shared" si="0"/>
        <v>26610.76</v>
      </c>
      <c r="D10" s="95">
        <f t="shared" si="0"/>
        <v>21377.94</v>
      </c>
      <c r="E10" s="95">
        <f>SUM(E6:E9)</f>
        <v>29826.440000000002</v>
      </c>
      <c r="F10" s="95">
        <f>SUM(F6:F9)</f>
        <v>12573.48</v>
      </c>
      <c r="G10" s="113"/>
      <c r="H10" s="113"/>
      <c r="I10" s="103"/>
      <c r="J10" s="103"/>
      <c r="K10" s="103"/>
      <c r="L10" s="103"/>
    </row>
    <row r="11" spans="1:12" ht="12.9" customHeight="1" x14ac:dyDescent="0.3">
      <c r="A11" s="99"/>
      <c r="B11" s="105"/>
      <c r="C11" s="95"/>
      <c r="D11" s="95"/>
      <c r="E11" s="95"/>
      <c r="F11" s="92"/>
      <c r="G11" s="92"/>
      <c r="H11" s="92"/>
    </row>
    <row r="12" spans="1:12" ht="12.9" customHeight="1" x14ac:dyDescent="0.25">
      <c r="A12" s="89"/>
      <c r="B12" s="40"/>
      <c r="C12" s="57"/>
      <c r="D12" s="57"/>
      <c r="E12" s="57"/>
      <c r="F12" s="57"/>
      <c r="G12" s="57"/>
      <c r="H12" s="57"/>
    </row>
    <row r="13" spans="1:12" ht="12.9" customHeight="1" x14ac:dyDescent="0.25">
      <c r="A13" s="153" t="s">
        <v>187</v>
      </c>
      <c r="B13" s="40"/>
      <c r="C13" s="3"/>
      <c r="D13" s="3"/>
      <c r="E13" s="3"/>
      <c r="F13" s="3"/>
      <c r="G13" s="3"/>
      <c r="H13" s="3"/>
    </row>
    <row r="14" spans="1:12" ht="12.9" customHeight="1" x14ac:dyDescent="0.25">
      <c r="A14" s="153" t="s">
        <v>188</v>
      </c>
      <c r="B14" s="40"/>
      <c r="C14" s="3"/>
      <c r="D14" s="3"/>
      <c r="E14" s="3"/>
      <c r="F14" s="3"/>
      <c r="G14" s="3"/>
      <c r="H14" s="3"/>
    </row>
    <row r="15" spans="1:12" ht="12.9" customHeight="1" x14ac:dyDescent="0.25">
      <c r="A15" s="153" t="s">
        <v>189</v>
      </c>
      <c r="B15" s="40"/>
      <c r="C15" s="3"/>
      <c r="D15" s="3"/>
      <c r="E15" s="3"/>
      <c r="F15" s="3"/>
      <c r="G15" s="3"/>
      <c r="H15" s="3"/>
    </row>
    <row r="16" spans="1:12" ht="14.4" x14ac:dyDescent="0.25">
      <c r="A16" s="153" t="s">
        <v>190</v>
      </c>
      <c r="B16" s="40"/>
      <c r="C16" s="3"/>
      <c r="D16" s="3"/>
      <c r="E16" s="3"/>
      <c r="F16" s="3"/>
      <c r="G16" s="3"/>
      <c r="H16" s="3"/>
    </row>
    <row r="17" spans="1:12" ht="14.4" x14ac:dyDescent="0.3">
      <c r="A17" s="99"/>
      <c r="B17" s="40"/>
      <c r="C17" s="6"/>
      <c r="D17" s="6"/>
      <c r="E17" s="6"/>
      <c r="F17" s="6"/>
      <c r="G17" s="6"/>
      <c r="H17" s="6"/>
    </row>
    <row r="18" spans="1:12" ht="14.4" x14ac:dyDescent="0.3">
      <c r="A18" s="99"/>
      <c r="B18" s="92"/>
      <c r="C18" s="92"/>
      <c r="D18" s="92"/>
      <c r="E18" s="92"/>
      <c r="F18" s="92"/>
      <c r="G18" s="92"/>
      <c r="H18" s="92"/>
    </row>
    <row r="19" spans="1:12" ht="14.4" x14ac:dyDescent="0.3">
      <c r="A19" s="99"/>
      <c r="B19" s="92"/>
      <c r="C19" s="92"/>
      <c r="D19" s="92"/>
      <c r="E19" s="92"/>
      <c r="F19" s="92"/>
      <c r="G19" s="92"/>
      <c r="H19" s="92"/>
    </row>
    <row r="20" spans="1:12" ht="14.4" x14ac:dyDescent="0.3">
      <c r="A20" s="99"/>
      <c r="B20" s="92"/>
      <c r="C20" s="92"/>
      <c r="D20" s="92"/>
      <c r="E20" s="92"/>
      <c r="F20" s="92"/>
      <c r="G20" s="92"/>
      <c r="H20" s="92"/>
      <c r="L20" s="114"/>
    </row>
    <row r="21" spans="1:12" ht="14.4" x14ac:dyDescent="0.3">
      <c r="A21" s="99"/>
      <c r="B21" s="92"/>
      <c r="C21" s="92"/>
      <c r="D21" s="92"/>
      <c r="E21" s="92"/>
      <c r="F21" s="92"/>
      <c r="G21" s="92"/>
      <c r="H21" s="92"/>
    </row>
    <row r="22" spans="1:12" ht="14.4" x14ac:dyDescent="0.3">
      <c r="A22" s="99"/>
      <c r="B22" s="92"/>
      <c r="C22" s="92"/>
      <c r="D22" s="92"/>
      <c r="E22" s="92"/>
      <c r="F22" s="92"/>
      <c r="G22" s="92"/>
      <c r="H22" s="92"/>
    </row>
    <row r="23" spans="1:12" ht="14.4" x14ac:dyDescent="0.3">
      <c r="A23" s="99"/>
      <c r="B23" s="92"/>
      <c r="C23" s="92"/>
      <c r="D23" s="92"/>
      <c r="E23" s="92"/>
      <c r="F23" s="92"/>
      <c r="G23" s="92"/>
      <c r="H23" s="92"/>
    </row>
    <row r="24" spans="1:12" ht="14.4" x14ac:dyDescent="0.3">
      <c r="A24" s="99"/>
      <c r="B24" s="92"/>
      <c r="C24" s="92"/>
      <c r="D24" s="92"/>
      <c r="E24" s="92"/>
      <c r="F24" s="92"/>
      <c r="G24" s="92"/>
      <c r="H24" s="92"/>
    </row>
    <row r="25" spans="1:12" ht="14.4" x14ac:dyDescent="0.3">
      <c r="A25" s="99"/>
      <c r="B25" s="92"/>
      <c r="C25" s="92"/>
      <c r="D25" s="92"/>
      <c r="E25" s="92"/>
      <c r="F25" s="92"/>
      <c r="G25" s="92"/>
      <c r="H25" s="92"/>
    </row>
  </sheetData>
  <pageMargins left="0.7" right="0.7" top="0.75" bottom="0.75" header="0.3" footer="0.3"/>
  <pageSetup paperSize="9" orientation="portrait" r:id="rId1"/>
  <ignoredErrors>
    <ignoredError sqref="B10:D10 F10" formulaRange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064E3-DB7F-4131-939C-7465E0BB9D86}">
  <dimension ref="A1:L31"/>
  <sheetViews>
    <sheetView zoomScaleNormal="100" workbookViewId="0"/>
  </sheetViews>
  <sheetFormatPr defaultColWidth="9.109375" defaultRowHeight="11.4" x14ac:dyDescent="0.2"/>
  <cols>
    <col min="1" max="1" width="25" style="128" customWidth="1"/>
    <col min="2" max="5" width="9.6640625" style="89" customWidth="1"/>
    <col min="6" max="16384" width="9.109375" style="89"/>
  </cols>
  <sheetData>
    <row r="1" spans="1:9" ht="12.9" customHeight="1" x14ac:dyDescent="0.3">
      <c r="A1" s="99" t="s">
        <v>191</v>
      </c>
      <c r="B1" s="92"/>
      <c r="C1" s="92"/>
      <c r="D1" s="92"/>
      <c r="E1" s="92"/>
      <c r="F1" s="92"/>
      <c r="G1" s="92"/>
      <c r="H1" s="92"/>
    </row>
    <row r="2" spans="1:9" ht="12.9" customHeight="1" x14ac:dyDescent="0.3">
      <c r="A2" s="99"/>
      <c r="B2" s="92"/>
      <c r="C2" s="92"/>
      <c r="D2" s="92"/>
      <c r="E2" s="92"/>
      <c r="F2" s="92"/>
      <c r="G2" s="92"/>
      <c r="H2" s="92"/>
    </row>
    <row r="3" spans="1:9" ht="12.9" customHeight="1" x14ac:dyDescent="0.3">
      <c r="A3" s="99" t="s">
        <v>33</v>
      </c>
      <c r="B3" s="92"/>
      <c r="C3" s="92"/>
      <c r="D3" s="92"/>
      <c r="E3" s="92"/>
      <c r="F3" s="92"/>
      <c r="G3" s="92"/>
      <c r="H3" s="92"/>
    </row>
    <row r="4" spans="1:9" ht="12.9" customHeight="1" x14ac:dyDescent="0.3">
      <c r="A4" s="99"/>
      <c r="B4" s="92"/>
      <c r="C4" s="92"/>
      <c r="D4" s="92"/>
      <c r="E4" s="92"/>
      <c r="F4" s="92"/>
      <c r="G4" s="92"/>
      <c r="H4" s="92"/>
    </row>
    <row r="5" spans="1:9" s="103" customFormat="1" ht="12.9" customHeight="1" x14ac:dyDescent="0.3">
      <c r="A5" s="113"/>
      <c r="B5" s="207">
        <v>2015</v>
      </c>
      <c r="C5" s="208">
        <v>2016</v>
      </c>
      <c r="D5" s="207">
        <v>2017</v>
      </c>
      <c r="E5" s="208">
        <v>2018</v>
      </c>
      <c r="F5" s="207">
        <v>2019</v>
      </c>
      <c r="G5" s="113"/>
      <c r="H5" s="113"/>
    </row>
    <row r="6" spans="1:9" ht="12.9" customHeight="1" x14ac:dyDescent="0.3">
      <c r="A6" s="99" t="s">
        <v>34</v>
      </c>
      <c r="B6" s="95">
        <v>30211.62</v>
      </c>
      <c r="C6" s="95">
        <f>32236.02-969</f>
        <v>31267.02</v>
      </c>
      <c r="D6" s="95">
        <v>21920.68</v>
      </c>
      <c r="E6" s="95">
        <f>20733.5-E8</f>
        <v>19482.400000000001</v>
      </c>
      <c r="F6" s="95">
        <v>20912.48</v>
      </c>
      <c r="G6" s="92"/>
      <c r="H6" s="92"/>
    </row>
    <row r="7" spans="1:9" ht="12.9" customHeight="1" x14ac:dyDescent="0.3">
      <c r="A7" s="99" t="s">
        <v>192</v>
      </c>
      <c r="B7" s="100">
        <f>1030.66+2623.5+767.72+337.04+1063.7+18147.14</f>
        <v>23969.759999999998</v>
      </c>
      <c r="C7" s="95">
        <f>1135.8+3224.46+1166.7+1334.5+19246.84</f>
        <v>26108.3</v>
      </c>
      <c r="D7" s="95">
        <f>4475.46+1160.06+1511.8+13079.46</f>
        <v>20226.78</v>
      </c>
      <c r="E7" s="95">
        <f>7579.42+4894+1579.26</f>
        <v>14052.68</v>
      </c>
      <c r="F7" s="95">
        <v>12639.86</v>
      </c>
      <c r="G7" s="92"/>
      <c r="H7" s="92"/>
    </row>
    <row r="8" spans="1:9" ht="12.9" customHeight="1" x14ac:dyDescent="0.3">
      <c r="A8" s="99" t="s">
        <v>193</v>
      </c>
      <c r="B8" s="95">
        <v>0</v>
      </c>
      <c r="C8" s="95">
        <f>960.32+8.62</f>
        <v>968.94</v>
      </c>
      <c r="D8" s="95">
        <v>981.96</v>
      </c>
      <c r="E8" s="95">
        <f>1215.06+36.04</f>
        <v>1251.0999999999999</v>
      </c>
      <c r="F8" s="95">
        <v>1181.2</v>
      </c>
      <c r="G8" s="92"/>
      <c r="H8" s="92"/>
    </row>
    <row r="9" spans="1:9" ht="12.9" customHeight="1" x14ac:dyDescent="0.3">
      <c r="A9" s="99" t="s">
        <v>47</v>
      </c>
      <c r="B9" s="94">
        <f t="shared" ref="B9:C9" si="0">SUM(B6:B8)</f>
        <v>54181.38</v>
      </c>
      <c r="C9" s="94">
        <f t="shared" si="0"/>
        <v>58344.26</v>
      </c>
      <c r="D9" s="94">
        <f>SUM(D6:D8)</f>
        <v>43129.42</v>
      </c>
      <c r="E9" s="94">
        <f>SUM(E6:E8)</f>
        <v>34786.18</v>
      </c>
      <c r="F9" s="94">
        <f>SUM(F6:F8)</f>
        <v>34733.539999999994</v>
      </c>
      <c r="G9" s="92"/>
      <c r="H9" s="92"/>
    </row>
    <row r="10" spans="1:9" ht="12.9" customHeight="1" x14ac:dyDescent="0.3">
      <c r="A10" s="92"/>
      <c r="B10" s="92"/>
      <c r="C10" s="92"/>
      <c r="D10" s="92"/>
      <c r="E10" s="92"/>
      <c r="F10" s="92"/>
      <c r="G10" s="92"/>
      <c r="H10" s="92"/>
    </row>
    <row r="11" spans="1:9" ht="12.9" customHeight="1" x14ac:dyDescent="0.3">
      <c r="A11" s="89"/>
      <c r="B11" s="92"/>
      <c r="C11" s="92"/>
      <c r="D11" s="92"/>
      <c r="E11" s="92"/>
      <c r="F11" s="92"/>
      <c r="G11" s="92"/>
      <c r="H11" s="92"/>
    </row>
    <row r="12" spans="1:9" ht="12.9" customHeight="1" x14ac:dyDescent="0.3">
      <c r="A12" s="92"/>
      <c r="B12" s="92"/>
      <c r="C12" s="92"/>
      <c r="D12" s="92"/>
      <c r="E12" s="92"/>
      <c r="F12" s="92"/>
      <c r="G12" s="92"/>
      <c r="H12" s="92"/>
    </row>
    <row r="13" spans="1:9" ht="12.9" customHeight="1" x14ac:dyDescent="0.3">
      <c r="A13" s="153" t="s">
        <v>194</v>
      </c>
      <c r="B13" s="92"/>
      <c r="C13" s="92"/>
      <c r="D13" s="92"/>
      <c r="E13" s="92"/>
      <c r="F13" s="92"/>
      <c r="G13" s="92"/>
      <c r="H13" s="92"/>
    </row>
    <row r="14" spans="1:9" ht="12.9" customHeight="1" x14ac:dyDescent="0.3">
      <c r="A14" s="153" t="s">
        <v>195</v>
      </c>
      <c r="B14" s="92"/>
      <c r="C14" s="92"/>
      <c r="D14" s="92"/>
      <c r="E14" s="92"/>
      <c r="F14" s="92"/>
      <c r="G14" s="92"/>
      <c r="H14" s="92"/>
    </row>
    <row r="15" spans="1:9" ht="12.9" customHeight="1" x14ac:dyDescent="0.3">
      <c r="A15" s="99"/>
      <c r="B15" s="40"/>
      <c r="C15" s="1"/>
      <c r="D15" s="1"/>
      <c r="E15" s="1"/>
      <c r="F15" s="1"/>
      <c r="G15" s="1"/>
      <c r="H15" s="1"/>
      <c r="I15" s="1"/>
    </row>
    <row r="16" spans="1:9" ht="14.4" x14ac:dyDescent="0.3">
      <c r="A16" s="99"/>
      <c r="B16" s="57"/>
      <c r="C16" s="57"/>
    </row>
    <row r="17" spans="1:12" ht="14.4" x14ac:dyDescent="0.3">
      <c r="A17" s="99"/>
      <c r="B17" s="3"/>
      <c r="C17" s="3"/>
    </row>
    <row r="18" spans="1:12" ht="14.4" x14ac:dyDescent="0.3">
      <c r="A18" s="99"/>
      <c r="B18" s="271"/>
      <c r="C18" s="3"/>
    </row>
    <row r="19" spans="1:12" ht="14.4" x14ac:dyDescent="0.3">
      <c r="A19" s="99"/>
      <c r="B19" s="3"/>
      <c r="C19" s="3"/>
    </row>
    <row r="20" spans="1:12" ht="14.4" x14ac:dyDescent="0.3">
      <c r="A20" s="99"/>
      <c r="B20" s="138"/>
      <c r="C20" s="138"/>
      <c r="L20" s="114"/>
    </row>
    <row r="21" spans="1:12" ht="14.4" x14ac:dyDescent="0.3">
      <c r="A21" s="99"/>
      <c r="B21" s="92"/>
      <c r="C21" s="92"/>
      <c r="D21" s="92"/>
      <c r="E21" s="92"/>
      <c r="F21" s="92"/>
      <c r="G21" s="92"/>
      <c r="H21" s="92"/>
    </row>
    <row r="22" spans="1:12" ht="14.4" x14ac:dyDescent="0.3">
      <c r="A22" s="99"/>
      <c r="B22" s="92"/>
      <c r="C22" s="92"/>
      <c r="D22" s="92"/>
      <c r="E22" s="92"/>
      <c r="F22" s="92"/>
      <c r="G22" s="92"/>
      <c r="H22" s="92"/>
    </row>
    <row r="23" spans="1:12" ht="14.4" x14ac:dyDescent="0.3">
      <c r="A23" s="99"/>
      <c r="B23" s="92"/>
      <c r="C23" s="92"/>
      <c r="D23" s="92"/>
      <c r="E23" s="92"/>
      <c r="F23" s="92"/>
      <c r="G23" s="92"/>
      <c r="H23" s="92"/>
    </row>
    <row r="24" spans="1:12" ht="14.4" x14ac:dyDescent="0.3">
      <c r="A24" s="99"/>
      <c r="B24" s="92"/>
      <c r="C24" s="92"/>
      <c r="D24" s="92"/>
      <c r="E24" s="92"/>
      <c r="F24" s="92"/>
      <c r="G24" s="92"/>
      <c r="H24" s="92"/>
    </row>
    <row r="25" spans="1:12" ht="14.4" x14ac:dyDescent="0.3">
      <c r="A25" s="99"/>
      <c r="B25" s="92"/>
      <c r="C25" s="92"/>
      <c r="D25" s="92"/>
      <c r="E25" s="92"/>
      <c r="F25" s="92"/>
      <c r="G25" s="92"/>
      <c r="H25" s="92"/>
    </row>
    <row r="29" spans="1:12" x14ac:dyDescent="0.2">
      <c r="A29" s="101"/>
    </row>
    <row r="30" spans="1:12" x14ac:dyDescent="0.2">
      <c r="A30" s="101"/>
    </row>
    <row r="31" spans="1:12" x14ac:dyDescent="0.2">
      <c r="A31" s="101"/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3C2DD-0ADB-448E-82B1-11B96D925513}">
  <dimension ref="A1:M25"/>
  <sheetViews>
    <sheetView zoomScaleNormal="100" workbookViewId="0"/>
  </sheetViews>
  <sheetFormatPr defaultColWidth="9.109375" defaultRowHeight="11.4" x14ac:dyDescent="0.2"/>
  <cols>
    <col min="1" max="1" width="32.44140625" style="128" customWidth="1"/>
    <col min="2" max="6" width="9.6640625" style="89" customWidth="1"/>
    <col min="7" max="16384" width="9.109375" style="89"/>
  </cols>
  <sheetData>
    <row r="1" spans="1:9" ht="12.9" customHeight="1" x14ac:dyDescent="0.3">
      <c r="A1" s="99" t="s">
        <v>196</v>
      </c>
      <c r="B1" s="92"/>
      <c r="C1" s="92"/>
      <c r="D1" s="92"/>
      <c r="E1" s="92"/>
      <c r="F1" s="92"/>
      <c r="G1" s="92"/>
      <c r="H1" s="92"/>
      <c r="I1" s="92"/>
    </row>
    <row r="2" spans="1:9" ht="12.9" customHeight="1" x14ac:dyDescent="0.3">
      <c r="A2" s="99"/>
      <c r="B2" s="92"/>
      <c r="C2" s="92"/>
      <c r="D2" s="92"/>
      <c r="E2" s="92"/>
      <c r="F2" s="92"/>
      <c r="G2" s="92"/>
      <c r="H2" s="92"/>
      <c r="I2" s="92"/>
    </row>
    <row r="3" spans="1:9" ht="12.9" customHeight="1" x14ac:dyDescent="0.3">
      <c r="A3" s="99" t="s">
        <v>33</v>
      </c>
      <c r="B3" s="92"/>
      <c r="C3" s="92"/>
      <c r="D3" s="92"/>
      <c r="E3" s="92"/>
      <c r="F3" s="92"/>
      <c r="G3" s="92"/>
      <c r="H3" s="92"/>
      <c r="I3" s="92"/>
    </row>
    <row r="4" spans="1:9" ht="12.9" customHeight="1" x14ac:dyDescent="0.3">
      <c r="A4" s="99"/>
      <c r="B4" s="92"/>
      <c r="C4" s="92"/>
      <c r="D4" s="92"/>
      <c r="E4" s="92"/>
      <c r="F4" s="92"/>
      <c r="G4" s="92"/>
      <c r="H4" s="92"/>
      <c r="I4" s="92"/>
    </row>
    <row r="5" spans="1:9" s="103" customFormat="1" ht="12.9" customHeight="1" x14ac:dyDescent="0.3">
      <c r="A5" s="214"/>
      <c r="B5" s="207">
        <v>2015</v>
      </c>
      <c r="C5" s="208">
        <v>2016</v>
      </c>
      <c r="D5" s="207">
        <v>2017</v>
      </c>
      <c r="E5" s="208">
        <v>2018</v>
      </c>
      <c r="F5" s="207">
        <v>2019</v>
      </c>
      <c r="G5" s="113"/>
    </row>
    <row r="6" spans="1:9" ht="12.9" customHeight="1" x14ac:dyDescent="0.3">
      <c r="A6" s="212" t="s">
        <v>162</v>
      </c>
      <c r="B6" s="211">
        <v>0</v>
      </c>
      <c r="C6" s="211">
        <v>52724</v>
      </c>
      <c r="D6" s="211">
        <v>12925</v>
      </c>
      <c r="E6" s="211">
        <v>26474.2</v>
      </c>
      <c r="F6" s="211">
        <v>20636.78</v>
      </c>
      <c r="G6" s="92"/>
    </row>
    <row r="7" spans="1:9" ht="12.9" customHeight="1" x14ac:dyDescent="0.3">
      <c r="A7" s="212" t="s">
        <v>197</v>
      </c>
      <c r="B7" s="211">
        <v>0</v>
      </c>
      <c r="C7" s="211">
        <v>0</v>
      </c>
      <c r="D7" s="211">
        <v>767</v>
      </c>
      <c r="E7" s="211">
        <v>9099.2199999999993</v>
      </c>
      <c r="F7" s="211">
        <v>18736.740000000009</v>
      </c>
      <c r="G7" s="92"/>
    </row>
    <row r="8" spans="1:9" ht="12.9" customHeight="1" x14ac:dyDescent="0.3">
      <c r="A8" s="212" t="s">
        <v>198</v>
      </c>
      <c r="B8" s="211">
        <v>7394</v>
      </c>
      <c r="C8" s="211">
        <v>7618</v>
      </c>
      <c r="D8" s="211">
        <v>4469</v>
      </c>
      <c r="E8" s="211">
        <v>17219.46</v>
      </c>
      <c r="F8" s="211">
        <v>12689</v>
      </c>
      <c r="G8" s="92"/>
    </row>
    <row r="9" spans="1:9" ht="12.9" customHeight="1" x14ac:dyDescent="0.3">
      <c r="A9" s="213" t="s">
        <v>199</v>
      </c>
      <c r="B9" s="211">
        <v>0</v>
      </c>
      <c r="C9" s="211">
        <v>0</v>
      </c>
      <c r="D9" s="211">
        <v>0</v>
      </c>
      <c r="E9" s="211">
        <v>0</v>
      </c>
      <c r="F9" s="211">
        <v>2561</v>
      </c>
      <c r="G9" s="92"/>
    </row>
    <row r="10" spans="1:9" ht="12.9" customHeight="1" x14ac:dyDescent="0.3">
      <c r="A10" s="213" t="s">
        <v>200</v>
      </c>
      <c r="B10" s="211">
        <v>81932</v>
      </c>
      <c r="C10" s="211">
        <v>994610</v>
      </c>
      <c r="D10" s="211">
        <v>465958</v>
      </c>
      <c r="E10" s="211">
        <v>10878</v>
      </c>
      <c r="F10" s="211">
        <v>1845.52</v>
      </c>
      <c r="G10" s="92"/>
    </row>
    <row r="11" spans="1:9" ht="12.9" customHeight="1" x14ac:dyDescent="0.3">
      <c r="A11" s="213" t="s">
        <v>201</v>
      </c>
      <c r="B11" s="211">
        <v>0</v>
      </c>
      <c r="C11" s="211">
        <v>0</v>
      </c>
      <c r="D11" s="211">
        <v>0</v>
      </c>
      <c r="E11" s="211">
        <v>0</v>
      </c>
      <c r="F11" s="211">
        <v>257</v>
      </c>
      <c r="G11" s="92"/>
    </row>
    <row r="12" spans="1:9" ht="12.9" customHeight="1" x14ac:dyDescent="0.3">
      <c r="A12" s="212" t="s">
        <v>202</v>
      </c>
      <c r="B12" s="211">
        <v>0</v>
      </c>
      <c r="C12" s="211">
        <v>0</v>
      </c>
      <c r="D12" s="211">
        <v>4753</v>
      </c>
      <c r="E12" s="211">
        <v>5310.32</v>
      </c>
      <c r="F12" s="211">
        <v>0</v>
      </c>
      <c r="G12" s="92"/>
    </row>
    <row r="13" spans="1:9" ht="12.9" customHeight="1" x14ac:dyDescent="0.3">
      <c r="A13" s="212" t="s">
        <v>163</v>
      </c>
      <c r="B13" s="211">
        <v>0</v>
      </c>
      <c r="C13" s="211">
        <v>4206</v>
      </c>
      <c r="D13" s="211">
        <v>391</v>
      </c>
      <c r="E13" s="211">
        <v>0</v>
      </c>
      <c r="F13" s="211">
        <v>0</v>
      </c>
      <c r="G13" s="92"/>
    </row>
    <row r="14" spans="1:9" ht="12.9" customHeight="1" x14ac:dyDescent="0.3">
      <c r="A14" s="212" t="s">
        <v>203</v>
      </c>
      <c r="B14" s="211">
        <v>1408</v>
      </c>
      <c r="C14" s="211">
        <v>356</v>
      </c>
      <c r="D14" s="211">
        <v>338</v>
      </c>
      <c r="E14" s="211">
        <v>0</v>
      </c>
      <c r="F14" s="211">
        <v>0</v>
      </c>
      <c r="G14" s="92"/>
    </row>
    <row r="15" spans="1:9" ht="12.9" customHeight="1" x14ac:dyDescent="0.3">
      <c r="A15" s="212" t="s">
        <v>47</v>
      </c>
      <c r="B15" s="139">
        <f>SUM(B6:B14)</f>
        <v>90734</v>
      </c>
      <c r="C15" s="139">
        <f>SUM(C6:C14)</f>
        <v>1059514</v>
      </c>
      <c r="D15" s="139">
        <f>SUM(D6:D14)</f>
        <v>489601</v>
      </c>
      <c r="E15" s="139">
        <f>SUM(E6:E14)</f>
        <v>68981.2</v>
      </c>
      <c r="F15" s="139">
        <f>SUM(F6:F14)</f>
        <v>56726.04</v>
      </c>
      <c r="G15" s="92"/>
    </row>
    <row r="16" spans="1:9" ht="12.9" customHeight="1" x14ac:dyDescent="0.3">
      <c r="A16" s="212"/>
      <c r="B16" s="139"/>
      <c r="C16" s="139"/>
      <c r="D16" s="139"/>
      <c r="E16" s="139"/>
      <c r="F16" s="139"/>
      <c r="G16" s="92"/>
    </row>
    <row r="17" spans="1:13" ht="14.4" x14ac:dyDescent="0.3">
      <c r="A17" s="99" t="s">
        <v>204</v>
      </c>
      <c r="B17" s="92"/>
      <c r="C17" s="92"/>
      <c r="D17" s="92"/>
      <c r="E17" s="92"/>
      <c r="F17" s="92"/>
      <c r="G17" s="92"/>
      <c r="H17" s="92"/>
      <c r="I17" s="92"/>
    </row>
    <row r="18" spans="1:13" ht="14.4" x14ac:dyDescent="0.3">
      <c r="A18" s="99" t="s">
        <v>205</v>
      </c>
      <c r="B18" s="92"/>
      <c r="C18" s="92"/>
      <c r="D18" s="92"/>
      <c r="E18" s="92"/>
      <c r="F18" s="92"/>
      <c r="G18" s="92"/>
      <c r="H18" s="92"/>
      <c r="I18" s="92"/>
    </row>
    <row r="19" spans="1:13" ht="14.4" x14ac:dyDescent="0.3">
      <c r="A19" s="99"/>
      <c r="B19" s="92"/>
      <c r="C19" s="92"/>
      <c r="D19" s="92"/>
      <c r="E19" s="92"/>
      <c r="F19" s="92"/>
      <c r="G19" s="92"/>
      <c r="H19" s="92"/>
      <c r="I19" s="92"/>
    </row>
    <row r="20" spans="1:13" ht="14.4" x14ac:dyDescent="0.3">
      <c r="A20" s="99"/>
      <c r="B20" s="92"/>
      <c r="C20" s="92"/>
      <c r="D20" s="92"/>
      <c r="E20" s="92"/>
      <c r="F20" s="92"/>
      <c r="G20" s="92"/>
      <c r="H20" s="92"/>
      <c r="I20" s="92"/>
      <c r="M20" s="114"/>
    </row>
    <row r="21" spans="1:13" ht="14.4" x14ac:dyDescent="0.3">
      <c r="A21" s="99"/>
      <c r="B21" s="92"/>
      <c r="C21" s="92"/>
      <c r="D21" s="92"/>
      <c r="E21" s="92"/>
      <c r="F21" s="92"/>
      <c r="G21" s="92"/>
      <c r="H21" s="92"/>
      <c r="I21" s="92"/>
    </row>
    <row r="22" spans="1:13" ht="14.4" x14ac:dyDescent="0.3">
      <c r="A22" s="99"/>
      <c r="B22" s="92"/>
      <c r="C22" s="92"/>
      <c r="D22" s="92"/>
      <c r="E22" s="92"/>
      <c r="F22" s="92"/>
      <c r="G22" s="92"/>
      <c r="H22" s="92"/>
      <c r="I22" s="92"/>
    </row>
    <row r="23" spans="1:13" ht="14.4" x14ac:dyDescent="0.3">
      <c r="A23" s="99"/>
      <c r="B23" s="92"/>
      <c r="C23" s="92"/>
      <c r="D23" s="92"/>
      <c r="E23" s="92"/>
      <c r="F23" s="92"/>
      <c r="G23" s="92"/>
      <c r="H23" s="92"/>
      <c r="I23" s="92"/>
    </row>
    <row r="24" spans="1:13" ht="14.4" x14ac:dyDescent="0.3">
      <c r="A24" s="99"/>
      <c r="B24" s="92"/>
      <c r="C24" s="92"/>
      <c r="D24" s="92"/>
      <c r="E24" s="92"/>
      <c r="F24" s="92"/>
      <c r="G24" s="92"/>
      <c r="H24" s="92"/>
      <c r="I24" s="92"/>
    </row>
    <row r="25" spans="1:13" ht="14.4" x14ac:dyDescent="0.3">
      <c r="A25" s="99"/>
      <c r="B25" s="92"/>
      <c r="C25" s="92"/>
      <c r="D25" s="92"/>
      <c r="E25" s="92"/>
      <c r="F25" s="92"/>
      <c r="G25" s="92"/>
      <c r="H25" s="92"/>
      <c r="I25" s="92"/>
    </row>
  </sheetData>
  <pageMargins left="0.7" right="0.7" top="0.75" bottom="0.75" header="0.3" footer="0.3"/>
  <pageSetup paperSize="9" orientation="portrait" r:id="rId1"/>
  <ignoredErrors>
    <ignoredError sqref="B15:F15" formulaRange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A0482-0A40-4E94-ACBA-BBA0B824C48E}">
  <dimension ref="A1:M19"/>
  <sheetViews>
    <sheetView zoomScaleNormal="100" workbookViewId="0"/>
  </sheetViews>
  <sheetFormatPr defaultColWidth="8.6640625" defaultRowHeight="14.4" x14ac:dyDescent="0.3"/>
  <cols>
    <col min="1" max="1" width="30.33203125" style="92" customWidth="1"/>
    <col min="2" max="6" width="9.6640625" style="92" customWidth="1"/>
    <col min="7" max="16384" width="8.6640625" style="92"/>
  </cols>
  <sheetData>
    <row r="1" spans="1:7" ht="12.9" customHeight="1" x14ac:dyDescent="0.3">
      <c r="A1" s="90" t="s">
        <v>206</v>
      </c>
    </row>
    <row r="2" spans="1:7" ht="12.9" customHeight="1" x14ac:dyDescent="0.3">
      <c r="A2" s="90"/>
    </row>
    <row r="3" spans="1:7" ht="12.9" customHeight="1" x14ac:dyDescent="0.3">
      <c r="A3" s="99" t="s">
        <v>33</v>
      </c>
    </row>
    <row r="4" spans="1:7" ht="12.9" customHeight="1" x14ac:dyDescent="0.3">
      <c r="A4" s="90"/>
    </row>
    <row r="5" spans="1:7" ht="12.9" customHeight="1" x14ac:dyDescent="0.3">
      <c r="A5" s="137"/>
      <c r="B5" s="207">
        <v>2015</v>
      </c>
      <c r="C5" s="208">
        <v>2016</v>
      </c>
      <c r="D5" s="207">
        <v>2017</v>
      </c>
      <c r="E5" s="208">
        <v>2018</v>
      </c>
      <c r="F5" s="207">
        <v>2019</v>
      </c>
    </row>
    <row r="6" spans="1:7" ht="12.9" customHeight="1" x14ac:dyDescent="0.3">
      <c r="A6" s="273" t="s">
        <v>207</v>
      </c>
      <c r="B6" s="272">
        <v>166586</v>
      </c>
      <c r="C6" s="272">
        <v>169288</v>
      </c>
      <c r="D6" s="272">
        <v>177802</v>
      </c>
      <c r="E6" s="272">
        <v>178931</v>
      </c>
      <c r="F6" s="272">
        <v>168384</v>
      </c>
      <c r="G6" s="98"/>
    </row>
    <row r="7" spans="1:7" ht="12.9" customHeight="1" x14ac:dyDescent="0.3">
      <c r="A7" s="273" t="s">
        <v>208</v>
      </c>
      <c r="B7" s="272">
        <v>92876</v>
      </c>
      <c r="C7" s="272">
        <v>79952</v>
      </c>
      <c r="D7" s="272">
        <v>94556</v>
      </c>
      <c r="E7" s="272">
        <v>75299</v>
      </c>
      <c r="F7" s="272">
        <v>90287</v>
      </c>
    </row>
    <row r="8" spans="1:7" ht="12.9" customHeight="1" x14ac:dyDescent="0.3">
      <c r="A8" s="273" t="s">
        <v>209</v>
      </c>
      <c r="B8" s="272">
        <v>18432</v>
      </c>
      <c r="C8" s="272">
        <v>14183</v>
      </c>
      <c r="D8" s="272">
        <v>17528</v>
      </c>
      <c r="E8" s="272">
        <v>27331</v>
      </c>
      <c r="F8" s="272">
        <v>25231</v>
      </c>
      <c r="G8" s="94"/>
    </row>
    <row r="9" spans="1:7" ht="12.9" customHeight="1" x14ac:dyDescent="0.3">
      <c r="A9" s="273" t="s">
        <v>210</v>
      </c>
      <c r="B9" s="272">
        <v>15645</v>
      </c>
      <c r="C9" s="272">
        <v>15729</v>
      </c>
      <c r="D9" s="272">
        <v>16449</v>
      </c>
      <c r="E9" s="272">
        <v>16329</v>
      </c>
      <c r="F9" s="272">
        <v>17146</v>
      </c>
    </row>
    <row r="10" spans="1:7" ht="12.9" customHeight="1" x14ac:dyDescent="0.3">
      <c r="A10" s="273" t="s">
        <v>211</v>
      </c>
      <c r="B10" s="272">
        <v>3354</v>
      </c>
      <c r="C10" s="272">
        <v>4014</v>
      </c>
      <c r="D10" s="272">
        <v>6520</v>
      </c>
      <c r="E10" s="272">
        <v>5578</v>
      </c>
      <c r="F10" s="272">
        <v>12879</v>
      </c>
    </row>
    <row r="11" spans="1:7" ht="12.9" customHeight="1" x14ac:dyDescent="0.3">
      <c r="A11" s="273" t="s">
        <v>212</v>
      </c>
      <c r="B11" s="272">
        <v>11197</v>
      </c>
      <c r="C11" s="272">
        <v>10002</v>
      </c>
      <c r="D11" s="272">
        <v>15854</v>
      </c>
      <c r="E11" s="272">
        <v>23828</v>
      </c>
      <c r="F11" s="272">
        <v>12215</v>
      </c>
    </row>
    <row r="12" spans="1:7" ht="12.9" customHeight="1" x14ac:dyDescent="0.3">
      <c r="A12" s="273" t="s">
        <v>213</v>
      </c>
      <c r="B12" s="272">
        <v>2663</v>
      </c>
      <c r="C12" s="272">
        <v>2817</v>
      </c>
      <c r="D12" s="272">
        <v>2887</v>
      </c>
      <c r="E12" s="272">
        <v>2572</v>
      </c>
      <c r="F12" s="272">
        <v>2294</v>
      </c>
    </row>
    <row r="13" spans="1:7" ht="12.9" customHeight="1" x14ac:dyDescent="0.3">
      <c r="A13" s="273" t="s">
        <v>214</v>
      </c>
      <c r="B13" s="272">
        <v>918</v>
      </c>
      <c r="C13" s="272">
        <v>1041</v>
      </c>
      <c r="D13" s="272">
        <v>946</v>
      </c>
      <c r="E13" s="272">
        <v>906</v>
      </c>
      <c r="F13" s="272">
        <v>934</v>
      </c>
    </row>
    <row r="14" spans="1:7" ht="12.9" customHeight="1" x14ac:dyDescent="0.3">
      <c r="A14" s="273" t="s">
        <v>215</v>
      </c>
      <c r="B14" s="272"/>
      <c r="C14" s="272">
        <v>3018</v>
      </c>
      <c r="D14" s="272">
        <v>556</v>
      </c>
      <c r="E14" s="272">
        <v>1</v>
      </c>
      <c r="F14" s="272">
        <v>452</v>
      </c>
    </row>
    <row r="15" spans="1:7" x14ac:dyDescent="0.3">
      <c r="A15" s="273" t="s">
        <v>216</v>
      </c>
      <c r="B15" s="272">
        <f>SUM(B6:B14)</f>
        <v>311671</v>
      </c>
      <c r="C15" s="272">
        <f>SUM(C6:C14)</f>
        <v>300044</v>
      </c>
      <c r="D15" s="272">
        <f>SUM(D6:D14)</f>
        <v>333098</v>
      </c>
      <c r="E15" s="272">
        <f>SUM(E6:E14)</f>
        <v>330775</v>
      </c>
      <c r="F15" s="272">
        <f>SUM(F6:F14)</f>
        <v>329822</v>
      </c>
    </row>
    <row r="19" spans="13:13" x14ac:dyDescent="0.3">
      <c r="M19" s="114"/>
    </row>
  </sheetData>
  <sortState xmlns:xlrd2="http://schemas.microsoft.com/office/spreadsheetml/2017/richdata2" ref="A6:F14">
    <sortCondition descending="1" ref="F6:F14"/>
  </sortState>
  <pageMargins left="0.7" right="0.7" top="0.75" bottom="0.75" header="0.3" footer="0.3"/>
  <pageSetup paperSize="9" orientation="portrait" r:id="rId1"/>
  <ignoredErrors>
    <ignoredError sqref="B15:F15" formulaRange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D4857-6829-43E1-9582-F567C889D83D}">
  <dimension ref="A1:M21"/>
  <sheetViews>
    <sheetView zoomScaleNormal="100" workbookViewId="0"/>
  </sheetViews>
  <sheetFormatPr defaultColWidth="8.6640625" defaultRowHeight="14.4" x14ac:dyDescent="0.3"/>
  <cols>
    <col min="1" max="1" width="37.109375" style="92" customWidth="1"/>
    <col min="2" max="6" width="9.6640625" style="92" customWidth="1"/>
    <col min="7" max="16384" width="8.6640625" style="92"/>
  </cols>
  <sheetData>
    <row r="1" spans="1:13" ht="12.9" customHeight="1" x14ac:dyDescent="0.3">
      <c r="A1" s="90" t="s">
        <v>217</v>
      </c>
    </row>
    <row r="2" spans="1:13" ht="12.9" customHeight="1" x14ac:dyDescent="0.3">
      <c r="A2" s="90"/>
    </row>
    <row r="3" spans="1:13" ht="12.9" customHeight="1" x14ac:dyDescent="0.3">
      <c r="A3" s="91" t="s">
        <v>218</v>
      </c>
    </row>
    <row r="4" spans="1:13" ht="12.9" customHeight="1" x14ac:dyDescent="0.3">
      <c r="A4" s="90"/>
    </row>
    <row r="5" spans="1:13" ht="12.9" customHeight="1" x14ac:dyDescent="0.3">
      <c r="B5" s="274" t="s">
        <v>219</v>
      </c>
      <c r="C5" s="275">
        <v>2018</v>
      </c>
      <c r="D5" s="274">
        <v>2019</v>
      </c>
    </row>
    <row r="6" spans="1:13" hidden="1" x14ac:dyDescent="0.3">
      <c r="A6" s="91" t="s">
        <v>220</v>
      </c>
      <c r="B6" s="165">
        <v>5396.61</v>
      </c>
      <c r="C6" s="165">
        <v>8024.7</v>
      </c>
    </row>
    <row r="7" spans="1:13" hidden="1" x14ac:dyDescent="0.3">
      <c r="A7" s="91" t="s">
        <v>221</v>
      </c>
      <c r="B7" s="165">
        <v>1917.09</v>
      </c>
      <c r="C7" s="165">
        <v>10891.6</v>
      </c>
    </row>
    <row r="8" spans="1:13" x14ac:dyDescent="0.3">
      <c r="A8" s="91" t="s">
        <v>222</v>
      </c>
      <c r="B8" s="165">
        <v>49408</v>
      </c>
      <c r="C8" s="165">
        <v>93905</v>
      </c>
      <c r="D8" s="165">
        <v>83359</v>
      </c>
      <c r="M8" s="98"/>
    </row>
    <row r="9" spans="1:13" x14ac:dyDescent="0.3">
      <c r="A9" s="91"/>
    </row>
    <row r="21" spans="3:3" x14ac:dyDescent="0.3">
      <c r="C21" s="115"/>
    </row>
  </sheetData>
  <pageMargins left="0.7" right="0.7" top="0.75" bottom="0.75" header="0.3" footer="0.3"/>
  <pageSetup paperSize="9" orientation="portrait" r:id="rId1"/>
  <ignoredErrors>
    <ignoredError sqref="B5" numberStoredAsText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62167-8230-434E-9631-F86191051B6B}">
  <dimension ref="A1:L28"/>
  <sheetViews>
    <sheetView zoomScaleNormal="100" workbookViewId="0"/>
  </sheetViews>
  <sheetFormatPr defaultColWidth="9.109375" defaultRowHeight="11.4" x14ac:dyDescent="0.2"/>
  <cols>
    <col min="1" max="1" width="25" style="128" customWidth="1"/>
    <col min="2" max="5" width="9.6640625" style="89" customWidth="1"/>
    <col min="6" max="16384" width="9.109375" style="89"/>
  </cols>
  <sheetData>
    <row r="1" spans="1:12" ht="12.9" customHeight="1" x14ac:dyDescent="0.3">
      <c r="A1" s="159" t="s">
        <v>223</v>
      </c>
      <c r="B1" s="92"/>
      <c r="C1" s="92"/>
      <c r="D1" s="92"/>
      <c r="E1" s="92"/>
      <c r="F1" s="92"/>
      <c r="G1" s="92"/>
      <c r="H1" s="92"/>
    </row>
    <row r="2" spans="1:12" ht="12.9" customHeight="1" x14ac:dyDescent="0.3">
      <c r="A2" s="159"/>
      <c r="B2" s="92"/>
      <c r="C2" s="92"/>
      <c r="D2" s="92"/>
      <c r="E2" s="92"/>
      <c r="F2" s="92"/>
      <c r="G2" s="92"/>
      <c r="H2" s="92"/>
    </row>
    <row r="3" spans="1:12" ht="12.9" customHeight="1" x14ac:dyDescent="0.3">
      <c r="A3" s="117" t="s">
        <v>224</v>
      </c>
      <c r="B3" s="92"/>
      <c r="C3" s="92"/>
      <c r="D3" s="92"/>
      <c r="E3" s="92"/>
      <c r="F3" s="92"/>
      <c r="G3" s="92"/>
      <c r="H3" s="92"/>
    </row>
    <row r="4" spans="1:12" ht="12.9" customHeight="1" x14ac:dyDescent="0.3">
      <c r="A4" s="159"/>
      <c r="B4" s="92"/>
      <c r="C4" s="92"/>
      <c r="D4" s="92"/>
      <c r="E4" s="92"/>
      <c r="F4" s="92"/>
      <c r="G4" s="92"/>
      <c r="H4" s="92"/>
    </row>
    <row r="5" spans="1:12" s="103" customFormat="1" ht="12.9" customHeight="1" x14ac:dyDescent="0.3">
      <c r="A5" s="96"/>
      <c r="B5" s="207">
        <v>2015</v>
      </c>
      <c r="C5" s="208">
        <v>2016</v>
      </c>
      <c r="D5" s="207">
        <v>2017</v>
      </c>
      <c r="E5" s="208">
        <v>2018</v>
      </c>
      <c r="F5" s="207">
        <v>2019</v>
      </c>
      <c r="G5" s="113"/>
      <c r="H5" s="113"/>
    </row>
    <row r="6" spans="1:12" ht="12.9" customHeight="1" x14ac:dyDescent="0.3">
      <c r="A6" s="117" t="s">
        <v>225</v>
      </c>
      <c r="B6" s="96">
        <v>0.88</v>
      </c>
      <c r="C6" s="164">
        <v>0.6</v>
      </c>
      <c r="D6" s="164">
        <v>0.67</v>
      </c>
      <c r="E6" s="164">
        <v>0.87</v>
      </c>
      <c r="F6" s="164">
        <v>0.89</v>
      </c>
      <c r="G6" s="92"/>
      <c r="H6" s="92"/>
      <c r="L6" s="163"/>
    </row>
    <row r="7" spans="1:12" ht="12.9" customHeight="1" x14ac:dyDescent="0.3">
      <c r="A7" s="99"/>
      <c r="B7" s="92"/>
      <c r="C7" s="92"/>
      <c r="D7" s="92"/>
      <c r="E7" s="92"/>
      <c r="F7" s="92"/>
      <c r="G7" s="92"/>
      <c r="H7" s="92"/>
    </row>
    <row r="8" spans="1:12" ht="12.9" customHeight="1" x14ac:dyDescent="0.3">
      <c r="A8" s="99"/>
      <c r="B8" s="276"/>
      <c r="C8" s="276"/>
      <c r="D8" s="276"/>
      <c r="E8" s="276"/>
      <c r="F8" s="276"/>
      <c r="G8" s="92"/>
      <c r="H8" s="92"/>
    </row>
    <row r="9" spans="1:12" ht="12.9" customHeight="1" x14ac:dyDescent="0.3">
      <c r="A9" s="99"/>
      <c r="B9" s="92"/>
      <c r="C9" s="92"/>
      <c r="D9" s="92"/>
      <c r="E9" s="92"/>
      <c r="F9" s="92"/>
      <c r="G9" s="92"/>
      <c r="H9" s="92"/>
    </row>
    <row r="10" spans="1:12" ht="12.9" customHeight="1" x14ac:dyDescent="0.3">
      <c r="A10" s="99"/>
      <c r="B10" s="92"/>
      <c r="C10" s="92"/>
      <c r="D10" s="92"/>
      <c r="E10" s="92"/>
      <c r="F10" s="92"/>
      <c r="G10" s="92"/>
      <c r="H10" s="92"/>
    </row>
    <row r="11" spans="1:12" ht="12.9" customHeight="1" x14ac:dyDescent="0.3">
      <c r="A11" s="99"/>
      <c r="B11" s="92"/>
      <c r="C11" s="92"/>
      <c r="D11" s="92"/>
      <c r="E11" s="92"/>
      <c r="F11" s="92"/>
      <c r="G11" s="92"/>
      <c r="H11" s="92"/>
    </row>
    <row r="12" spans="1:12" ht="14.4" x14ac:dyDescent="0.3">
      <c r="A12" s="99"/>
      <c r="B12" s="92"/>
      <c r="C12" s="92"/>
      <c r="D12" s="92"/>
      <c r="E12" s="92"/>
      <c r="F12" s="92"/>
      <c r="G12" s="92"/>
      <c r="H12" s="92"/>
    </row>
    <row r="13" spans="1:12" ht="14.4" x14ac:dyDescent="0.3">
      <c r="A13" s="99"/>
      <c r="B13" s="92"/>
      <c r="C13" s="92"/>
      <c r="D13" s="92"/>
      <c r="E13" s="92"/>
      <c r="F13" s="92"/>
      <c r="G13" s="92"/>
      <c r="H13" s="92"/>
    </row>
    <row r="14" spans="1:12" ht="14.4" x14ac:dyDescent="0.3">
      <c r="A14" s="99"/>
      <c r="B14" s="92"/>
      <c r="C14" s="92"/>
      <c r="D14" s="92"/>
      <c r="E14" s="92"/>
      <c r="F14" s="92"/>
      <c r="G14" s="92"/>
      <c r="H14" s="92"/>
    </row>
    <row r="15" spans="1:12" ht="14.4" x14ac:dyDescent="0.3">
      <c r="A15" s="99"/>
      <c r="B15" s="92"/>
      <c r="C15" s="92"/>
      <c r="D15" s="92"/>
      <c r="E15" s="92"/>
      <c r="F15" s="92"/>
      <c r="G15" s="92"/>
      <c r="H15" s="92"/>
    </row>
    <row r="16" spans="1:12" ht="14.4" x14ac:dyDescent="0.3">
      <c r="A16" s="99"/>
      <c r="B16" s="92"/>
      <c r="C16" s="92"/>
      <c r="D16" s="92"/>
      <c r="E16" s="92"/>
      <c r="F16" s="92"/>
      <c r="G16" s="92"/>
      <c r="H16" s="92"/>
    </row>
    <row r="17" spans="1:8" ht="14.4" x14ac:dyDescent="0.3">
      <c r="A17" s="99"/>
      <c r="B17" s="92"/>
      <c r="C17" s="92"/>
      <c r="D17" s="92"/>
      <c r="E17" s="92"/>
      <c r="F17" s="92"/>
      <c r="G17" s="92"/>
      <c r="H17" s="92"/>
    </row>
    <row r="18" spans="1:8" ht="14.4" x14ac:dyDescent="0.3">
      <c r="A18" s="99"/>
      <c r="B18" s="92"/>
      <c r="C18" s="92"/>
      <c r="D18" s="92"/>
      <c r="E18" s="92"/>
      <c r="F18" s="92"/>
      <c r="G18" s="92"/>
      <c r="H18" s="92"/>
    </row>
    <row r="19" spans="1:8" ht="14.4" x14ac:dyDescent="0.3">
      <c r="A19" s="99"/>
      <c r="B19" s="92"/>
      <c r="C19" s="92"/>
      <c r="D19" s="92"/>
      <c r="E19" s="92"/>
      <c r="F19" s="92"/>
      <c r="G19" s="92"/>
      <c r="H19" s="92"/>
    </row>
    <row r="20" spans="1:8" ht="14.4" x14ac:dyDescent="0.3">
      <c r="A20" s="99"/>
      <c r="B20" s="92"/>
      <c r="C20" s="92"/>
      <c r="D20" s="92"/>
      <c r="E20" s="92"/>
      <c r="F20" s="92"/>
      <c r="G20" s="92"/>
      <c r="H20" s="92"/>
    </row>
    <row r="21" spans="1:8" ht="14.4" x14ac:dyDescent="0.3">
      <c r="A21" s="99"/>
      <c r="B21" s="92"/>
      <c r="C21" s="92"/>
      <c r="D21" s="92"/>
      <c r="E21" s="92"/>
      <c r="F21" s="92"/>
      <c r="G21" s="92"/>
      <c r="H21" s="92"/>
    </row>
    <row r="28" spans="1:8" x14ac:dyDescent="0.2">
      <c r="A28" s="104"/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02A35-0D78-4B52-BF87-2582CB0BE953}">
  <dimension ref="A1:P25"/>
  <sheetViews>
    <sheetView zoomScaleNormal="100" workbookViewId="0"/>
  </sheetViews>
  <sheetFormatPr defaultColWidth="9.109375" defaultRowHeight="11.4" x14ac:dyDescent="0.2"/>
  <cols>
    <col min="1" max="1" width="29.5546875" style="128" customWidth="1"/>
    <col min="2" max="5" width="9.6640625" style="89" customWidth="1"/>
    <col min="6" max="16384" width="9.109375" style="89"/>
  </cols>
  <sheetData>
    <row r="1" spans="1:16" ht="12.9" customHeight="1" x14ac:dyDescent="0.3">
      <c r="A1" s="159" t="s">
        <v>226</v>
      </c>
      <c r="B1" s="92"/>
      <c r="C1" s="92"/>
      <c r="D1" s="92"/>
      <c r="E1" s="92"/>
      <c r="F1" s="92"/>
      <c r="G1" s="92"/>
      <c r="H1" s="92"/>
    </row>
    <row r="2" spans="1:16" ht="12.9" customHeight="1" x14ac:dyDescent="0.3">
      <c r="A2" s="159"/>
      <c r="B2" s="92"/>
      <c r="C2" s="92"/>
      <c r="D2" s="92"/>
      <c r="E2" s="92"/>
      <c r="F2" s="92"/>
      <c r="G2" s="92"/>
      <c r="H2" s="92"/>
    </row>
    <row r="3" spans="1:16" ht="12.9" customHeight="1" x14ac:dyDescent="0.3">
      <c r="A3" s="117" t="s">
        <v>224</v>
      </c>
      <c r="B3" s="92"/>
      <c r="C3" s="92"/>
      <c r="D3" s="92"/>
      <c r="E3" s="92"/>
      <c r="F3" s="92"/>
      <c r="G3" s="92"/>
      <c r="H3" s="92"/>
    </row>
    <row r="4" spans="1:16" ht="12.9" customHeight="1" x14ac:dyDescent="0.3">
      <c r="A4" s="159"/>
      <c r="B4" s="92"/>
      <c r="C4" s="92"/>
      <c r="D4" s="92"/>
      <c r="E4" s="92"/>
      <c r="F4" s="92"/>
      <c r="G4" s="92"/>
      <c r="H4" s="92"/>
    </row>
    <row r="5" spans="1:16" s="103" customFormat="1" ht="12.9" customHeight="1" x14ac:dyDescent="0.3">
      <c r="A5" s="96"/>
      <c r="B5" s="207">
        <v>2015</v>
      </c>
      <c r="C5" s="208">
        <v>2016</v>
      </c>
      <c r="D5" s="207">
        <v>2017</v>
      </c>
      <c r="E5" s="208">
        <v>2018</v>
      </c>
      <c r="F5" s="207">
        <v>2019</v>
      </c>
      <c r="G5" s="113"/>
      <c r="H5" s="113"/>
    </row>
    <row r="6" spans="1:16" ht="12.9" customHeight="1" x14ac:dyDescent="0.3">
      <c r="A6" s="117" t="s">
        <v>225</v>
      </c>
      <c r="B6" s="96">
        <v>41.25</v>
      </c>
      <c r="C6" s="96">
        <v>37.979999999999997</v>
      </c>
      <c r="D6" s="96">
        <v>31.98</v>
      </c>
      <c r="E6" s="96">
        <v>24.32</v>
      </c>
      <c r="F6" s="96">
        <v>19.14</v>
      </c>
      <c r="G6" s="92"/>
      <c r="H6" s="92"/>
    </row>
    <row r="7" spans="1:16" ht="12.9" customHeight="1" x14ac:dyDescent="0.3">
      <c r="A7" s="117" t="s">
        <v>227</v>
      </c>
      <c r="B7" s="97">
        <v>38.200000000000003</v>
      </c>
      <c r="C7" s="97">
        <v>34.799999999999997</v>
      </c>
      <c r="D7" s="97">
        <v>27.28</v>
      </c>
      <c r="E7" s="97">
        <v>23.24</v>
      </c>
      <c r="F7" s="97">
        <v>18.63</v>
      </c>
      <c r="G7" s="92"/>
      <c r="H7" s="92"/>
    </row>
    <row r="8" spans="1:16" ht="12.9" customHeight="1" x14ac:dyDescent="0.3">
      <c r="A8" s="99"/>
      <c r="B8" s="92"/>
      <c r="C8" s="92"/>
      <c r="D8" s="92"/>
      <c r="E8" s="92"/>
      <c r="F8" s="92"/>
      <c r="G8" s="92"/>
      <c r="H8" s="92"/>
    </row>
    <row r="9" spans="1:16" ht="12.9" customHeight="1" x14ac:dyDescent="0.3">
      <c r="A9" s="133" t="s">
        <v>228</v>
      </c>
      <c r="B9" s="92"/>
      <c r="C9" s="92"/>
      <c r="D9" s="92"/>
      <c r="E9" s="92"/>
      <c r="F9" s="92"/>
      <c r="G9" s="92"/>
      <c r="H9" s="92"/>
      <c r="L9" s="163"/>
    </row>
    <row r="10" spans="1:16" ht="12.9" customHeight="1" x14ac:dyDescent="0.3">
      <c r="A10" s="99"/>
      <c r="B10" s="135"/>
      <c r="C10" s="135"/>
      <c r="D10" s="135"/>
      <c r="E10" s="135"/>
      <c r="F10" s="135"/>
    </row>
    <row r="11" spans="1:16" ht="12.9" customHeight="1" x14ac:dyDescent="0.3">
      <c r="A11" s="99"/>
      <c r="B11" s="270"/>
      <c r="C11" s="270"/>
      <c r="D11" s="270"/>
      <c r="E11" s="270"/>
      <c r="F11" s="136"/>
    </row>
    <row r="12" spans="1:16" ht="12.9" customHeight="1" x14ac:dyDescent="0.3">
      <c r="A12" s="99"/>
      <c r="B12" s="277"/>
      <c r="C12" s="277"/>
      <c r="D12" s="277"/>
      <c r="E12" s="277"/>
      <c r="F12" s="277"/>
    </row>
    <row r="13" spans="1:16" ht="12.9" customHeight="1" x14ac:dyDescent="0.3">
      <c r="A13" s="99"/>
      <c r="B13" s="92"/>
      <c r="C13" s="92"/>
      <c r="D13" s="92"/>
      <c r="E13" s="92"/>
      <c r="F13" s="92"/>
      <c r="G13" s="92"/>
      <c r="H13" s="92"/>
    </row>
    <row r="14" spans="1:16" ht="12.9" customHeight="1" x14ac:dyDescent="0.3">
      <c r="A14" s="99"/>
      <c r="B14" s="92"/>
      <c r="C14" s="92"/>
      <c r="D14" s="92"/>
      <c r="E14" s="92"/>
      <c r="F14" s="92"/>
      <c r="G14" s="92"/>
      <c r="H14" s="92"/>
    </row>
    <row r="15" spans="1:16" ht="12.9" customHeight="1" x14ac:dyDescent="0.3">
      <c r="A15" s="99"/>
      <c r="B15" s="92"/>
      <c r="C15" s="92"/>
      <c r="D15" s="92"/>
      <c r="E15" s="92"/>
      <c r="F15" s="92"/>
      <c r="G15" s="92"/>
      <c r="H15" s="92"/>
    </row>
    <row r="16" spans="1:16" ht="14.4" x14ac:dyDescent="0.3">
      <c r="A16" s="99"/>
      <c r="B16" s="92"/>
      <c r="C16" s="92"/>
      <c r="D16" s="92"/>
      <c r="E16" s="92"/>
      <c r="F16" s="92"/>
      <c r="G16" s="92"/>
      <c r="H16" s="92"/>
    </row>
    <row r="17" spans="1:8" ht="14.4" x14ac:dyDescent="0.3">
      <c r="A17" s="99"/>
      <c r="B17" s="92"/>
      <c r="C17" s="92"/>
      <c r="D17" s="92"/>
      <c r="E17" s="92"/>
      <c r="F17" s="92"/>
      <c r="G17" s="92"/>
      <c r="H17" s="92"/>
    </row>
    <row r="18" spans="1:8" ht="14.4" x14ac:dyDescent="0.3">
      <c r="A18" s="99"/>
      <c r="B18" s="92"/>
      <c r="C18" s="92"/>
      <c r="D18" s="92"/>
      <c r="E18" s="92"/>
      <c r="F18" s="92"/>
      <c r="G18" s="92"/>
      <c r="H18" s="92"/>
    </row>
    <row r="19" spans="1:8" ht="14.4" x14ac:dyDescent="0.3">
      <c r="A19" s="99"/>
      <c r="B19" s="92"/>
      <c r="C19" s="92"/>
      <c r="D19" s="92"/>
      <c r="E19" s="92"/>
      <c r="F19" s="92"/>
      <c r="G19" s="92"/>
      <c r="H19" s="92"/>
    </row>
    <row r="20" spans="1:8" ht="14.4" x14ac:dyDescent="0.3">
      <c r="A20" s="99"/>
      <c r="B20" s="92"/>
      <c r="C20" s="92"/>
      <c r="D20" s="92"/>
      <c r="E20" s="92"/>
      <c r="F20" s="92"/>
      <c r="G20" s="92"/>
      <c r="H20" s="92"/>
    </row>
    <row r="21" spans="1:8" ht="14.4" x14ac:dyDescent="0.3">
      <c r="A21" s="99"/>
      <c r="B21" s="92"/>
      <c r="C21" s="92"/>
      <c r="D21" s="92"/>
      <c r="E21" s="92"/>
      <c r="F21" s="92"/>
      <c r="G21" s="92"/>
      <c r="H21" s="92"/>
    </row>
    <row r="22" spans="1:8" ht="14.4" x14ac:dyDescent="0.3">
      <c r="A22" s="99"/>
      <c r="B22" s="92"/>
      <c r="C22" s="92"/>
      <c r="D22" s="92"/>
      <c r="E22" s="92"/>
      <c r="F22" s="92"/>
      <c r="G22" s="92"/>
      <c r="H22" s="92"/>
    </row>
    <row r="23" spans="1:8" ht="14.4" x14ac:dyDescent="0.3">
      <c r="A23" s="99"/>
      <c r="B23" s="92"/>
      <c r="C23" s="92"/>
      <c r="D23" s="92"/>
      <c r="E23" s="92"/>
      <c r="F23" s="92"/>
      <c r="G23" s="92"/>
      <c r="H23" s="92"/>
    </row>
    <row r="24" spans="1:8" ht="14.4" x14ac:dyDescent="0.3">
      <c r="A24" s="99"/>
      <c r="B24" s="92"/>
      <c r="C24" s="92"/>
      <c r="D24" s="92"/>
      <c r="E24" s="92"/>
      <c r="F24" s="92"/>
      <c r="G24" s="92"/>
      <c r="H24" s="92"/>
    </row>
    <row r="25" spans="1:8" ht="14.4" x14ac:dyDescent="0.3">
      <c r="A25" s="99"/>
      <c r="B25" s="92"/>
      <c r="C25" s="92"/>
      <c r="D25" s="92"/>
      <c r="E25" s="92"/>
      <c r="F25" s="92"/>
      <c r="G25" s="92"/>
      <c r="H25" s="92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4"/>
  <sheetViews>
    <sheetView zoomScaleNormal="100" workbookViewId="0"/>
  </sheetViews>
  <sheetFormatPr defaultColWidth="9.109375" defaultRowHeight="11.4" x14ac:dyDescent="0.2"/>
  <cols>
    <col min="1" max="1" width="29.33203125" style="128" customWidth="1"/>
    <col min="2" max="5" width="9.6640625" style="89" customWidth="1"/>
    <col min="6" max="16384" width="9.109375" style="89"/>
  </cols>
  <sheetData>
    <row r="1" spans="1:13" ht="12.9" customHeight="1" x14ac:dyDescent="0.3">
      <c r="A1" s="99" t="s">
        <v>50</v>
      </c>
      <c r="B1" s="92"/>
      <c r="C1" s="92"/>
      <c r="D1" s="92"/>
      <c r="E1" s="92"/>
      <c r="F1" s="92"/>
      <c r="G1" s="92"/>
      <c r="H1" s="92"/>
    </row>
    <row r="2" spans="1:13" ht="12.9" customHeight="1" x14ac:dyDescent="0.3">
      <c r="A2" s="99"/>
      <c r="B2" s="92"/>
      <c r="C2" s="92"/>
      <c r="D2" s="92"/>
      <c r="E2" s="92"/>
      <c r="F2" s="92"/>
      <c r="G2" s="92"/>
      <c r="H2" s="92"/>
    </row>
    <row r="3" spans="1:13" ht="12.9" customHeight="1" x14ac:dyDescent="0.3">
      <c r="A3" s="99" t="s">
        <v>51</v>
      </c>
      <c r="B3" s="92"/>
      <c r="C3" s="92"/>
      <c r="D3" s="92"/>
      <c r="E3" s="92"/>
      <c r="F3" s="92"/>
      <c r="G3" s="92"/>
      <c r="H3" s="92"/>
    </row>
    <row r="4" spans="1:13" ht="12.9" customHeight="1" x14ac:dyDescent="0.3">
      <c r="A4" s="99"/>
      <c r="B4" s="92"/>
      <c r="C4" s="92"/>
      <c r="D4" s="92"/>
      <c r="E4" s="92"/>
      <c r="F4" s="92"/>
      <c r="G4" s="92"/>
      <c r="H4" s="92"/>
    </row>
    <row r="5" spans="1:13" s="103" customFormat="1" ht="12.9" customHeight="1" x14ac:dyDescent="0.3">
      <c r="A5" s="126"/>
      <c r="B5" s="198">
        <v>2015</v>
      </c>
      <c r="C5" s="199">
        <v>2016</v>
      </c>
      <c r="D5" s="198">
        <v>2017</v>
      </c>
      <c r="E5" s="199">
        <v>2018</v>
      </c>
      <c r="F5" s="198">
        <v>2019</v>
      </c>
      <c r="G5" s="113"/>
      <c r="H5" s="113"/>
    </row>
    <row r="6" spans="1:13" ht="12.9" customHeight="1" x14ac:dyDescent="0.3">
      <c r="A6" s="122" t="s">
        <v>7</v>
      </c>
      <c r="B6" s="125">
        <v>25697</v>
      </c>
      <c r="C6" s="125">
        <v>25856</v>
      </c>
      <c r="D6" s="125">
        <v>26028</v>
      </c>
      <c r="E6" s="125">
        <v>26170</v>
      </c>
      <c r="F6" s="131">
        <v>26404</v>
      </c>
      <c r="G6" s="92"/>
      <c r="H6" s="109"/>
      <c r="I6" s="116"/>
      <c r="J6" s="127"/>
      <c r="K6" s="127"/>
      <c r="L6" s="127"/>
      <c r="M6" s="116"/>
    </row>
    <row r="7" spans="1:13" ht="12.9" customHeight="1" x14ac:dyDescent="0.3">
      <c r="A7" s="122" t="s">
        <v>8</v>
      </c>
      <c r="B7" s="125">
        <v>22112</v>
      </c>
      <c r="C7" s="125">
        <v>22402</v>
      </c>
      <c r="D7" s="125">
        <v>22810</v>
      </c>
      <c r="E7" s="125">
        <v>23180</v>
      </c>
      <c r="F7" s="131">
        <v>23587</v>
      </c>
      <c r="G7" s="92"/>
      <c r="H7" s="92"/>
      <c r="I7" s="92"/>
      <c r="J7" s="92"/>
      <c r="K7" s="92"/>
      <c r="L7" s="92"/>
    </row>
    <row r="8" spans="1:13" ht="12.9" customHeight="1" x14ac:dyDescent="0.3">
      <c r="A8" s="122" t="s">
        <v>9</v>
      </c>
      <c r="B8" s="125">
        <v>21023</v>
      </c>
      <c r="C8" s="125">
        <v>21450</v>
      </c>
      <c r="D8" s="125">
        <v>21626</v>
      </c>
      <c r="E8" s="125">
        <v>21896</v>
      </c>
      <c r="F8" s="131">
        <v>22124</v>
      </c>
      <c r="G8" s="92"/>
      <c r="H8" s="92"/>
      <c r="I8" s="92"/>
      <c r="J8" s="92"/>
      <c r="K8" s="92"/>
      <c r="L8" s="92"/>
    </row>
    <row r="9" spans="1:13" ht="12.9" customHeight="1" x14ac:dyDescent="0.3">
      <c r="A9" s="122" t="s">
        <v>11</v>
      </c>
      <c r="B9" s="125">
        <v>6886</v>
      </c>
      <c r="C9" s="125">
        <v>6975</v>
      </c>
      <c r="D9" s="125">
        <v>7561</v>
      </c>
      <c r="E9" s="125">
        <v>7913</v>
      </c>
      <c r="F9" s="131">
        <v>7913</v>
      </c>
      <c r="G9" s="92"/>
      <c r="H9" s="92"/>
      <c r="I9" s="92"/>
      <c r="J9" s="92"/>
      <c r="K9" s="92"/>
      <c r="L9" s="92"/>
    </row>
    <row r="10" spans="1:13" ht="12.9" customHeight="1" x14ac:dyDescent="0.3">
      <c r="A10" s="122" t="s">
        <v>10</v>
      </c>
      <c r="B10" s="125">
        <v>1081</v>
      </c>
      <c r="C10" s="125">
        <v>1077</v>
      </c>
      <c r="D10" s="125">
        <v>1080</v>
      </c>
      <c r="E10" s="125">
        <v>1102</v>
      </c>
      <c r="F10" s="131">
        <v>1127</v>
      </c>
      <c r="G10" s="92"/>
      <c r="H10" s="92"/>
      <c r="I10" s="92"/>
      <c r="J10" s="92"/>
      <c r="K10" s="92"/>
      <c r="L10" s="92"/>
    </row>
    <row r="11" spans="1:13" ht="12.9" customHeight="1" x14ac:dyDescent="0.3">
      <c r="A11" s="122" t="s">
        <v>47</v>
      </c>
      <c r="B11" s="125">
        <f t="shared" ref="B11:C11" si="0">SUM(B6:B10)</f>
        <v>76799</v>
      </c>
      <c r="C11" s="125">
        <f t="shared" si="0"/>
        <v>77760</v>
      </c>
      <c r="D11" s="125">
        <f>SUM(D6:D10)</f>
        <v>79105</v>
      </c>
      <c r="E11" s="125">
        <f>SUM(E6:E10)</f>
        <v>80261</v>
      </c>
      <c r="F11" s="125">
        <f>SUM(F6:F10)</f>
        <v>81155</v>
      </c>
      <c r="G11" s="92"/>
      <c r="H11" s="131"/>
      <c r="I11" s="92"/>
      <c r="J11" s="92"/>
      <c r="K11" s="92"/>
      <c r="L11" s="92"/>
    </row>
    <row r="12" spans="1:13" ht="12.9" customHeight="1" x14ac:dyDescent="0.3">
      <c r="A12" s="99"/>
      <c r="B12" s="92"/>
      <c r="C12" s="92"/>
      <c r="D12" s="92"/>
      <c r="E12" s="92"/>
      <c r="F12" s="123"/>
      <c r="G12" s="92"/>
      <c r="H12" s="109"/>
      <c r="I12" s="116"/>
      <c r="J12" s="116"/>
      <c r="K12" s="116"/>
      <c r="L12" s="116"/>
      <c r="M12" s="116"/>
    </row>
    <row r="13" spans="1:13" ht="14.4" x14ac:dyDescent="0.3">
      <c r="A13" s="99"/>
      <c r="B13" s="92"/>
      <c r="C13" s="92"/>
      <c r="D13" s="92"/>
      <c r="E13" s="92"/>
      <c r="F13" s="92"/>
      <c r="G13" s="92"/>
      <c r="H13" s="92"/>
    </row>
    <row r="14" spans="1:13" ht="14.4" x14ac:dyDescent="0.3">
      <c r="A14" s="99"/>
      <c r="B14" s="92"/>
      <c r="C14" s="92"/>
      <c r="D14" s="92"/>
      <c r="E14" s="92"/>
      <c r="F14" s="92"/>
      <c r="G14" s="92"/>
      <c r="H14" s="92"/>
    </row>
    <row r="15" spans="1:13" ht="14.4" x14ac:dyDescent="0.3">
      <c r="A15" s="99"/>
      <c r="B15" s="92"/>
      <c r="C15" s="92"/>
      <c r="D15" s="92"/>
      <c r="E15" s="92"/>
      <c r="F15" s="92"/>
      <c r="G15" s="92"/>
      <c r="H15" s="92"/>
    </row>
    <row r="16" spans="1:13" ht="14.4" x14ac:dyDescent="0.3">
      <c r="A16" s="99"/>
      <c r="B16" s="92"/>
      <c r="C16" s="92"/>
      <c r="D16" s="92"/>
      <c r="E16" s="92"/>
      <c r="F16" s="92"/>
      <c r="G16" s="92"/>
      <c r="H16" s="92"/>
    </row>
    <row r="23" spans="1:17" x14ac:dyDescent="0.2">
      <c r="A23" s="104"/>
    </row>
    <row r="24" spans="1:17" x14ac:dyDescent="0.2">
      <c r="Q24" s="106"/>
    </row>
  </sheetData>
  <pageMargins left="0.7" right="0.7" top="0.75" bottom="0.75" header="0.3" footer="0.3"/>
  <pageSetup paperSize="9" orientation="portrait" r:id="rId1"/>
  <ignoredErrors>
    <ignoredError sqref="B11:F11" formulaRange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18BBC-F961-4E9B-BF09-BCA74BEFEA4F}">
  <dimension ref="A1:M34"/>
  <sheetViews>
    <sheetView zoomScaleNormal="100" workbookViewId="0"/>
  </sheetViews>
  <sheetFormatPr defaultColWidth="9.109375" defaultRowHeight="11.4" x14ac:dyDescent="0.2"/>
  <cols>
    <col min="1" max="1" width="25" style="128" customWidth="1"/>
    <col min="2" max="6" width="9.6640625" style="89" customWidth="1"/>
    <col min="7" max="16384" width="9.109375" style="89"/>
  </cols>
  <sheetData>
    <row r="1" spans="1:13" ht="12.9" customHeight="1" x14ac:dyDescent="0.3">
      <c r="A1" s="159" t="s">
        <v>229</v>
      </c>
      <c r="B1" s="92"/>
      <c r="C1" s="92"/>
      <c r="D1" s="92"/>
      <c r="E1" s="92"/>
      <c r="F1" s="92"/>
      <c r="G1" s="92"/>
      <c r="H1" s="92"/>
      <c r="I1" s="92"/>
    </row>
    <row r="2" spans="1:13" ht="12.9" customHeight="1" x14ac:dyDescent="0.3">
      <c r="A2" s="159"/>
      <c r="B2" s="92"/>
      <c r="C2" s="92"/>
      <c r="D2" s="92"/>
      <c r="E2" s="92"/>
      <c r="F2" s="92"/>
      <c r="G2" s="92"/>
      <c r="H2" s="92"/>
      <c r="I2" s="92"/>
    </row>
    <row r="3" spans="1:13" ht="12.9" customHeight="1" x14ac:dyDescent="0.3">
      <c r="A3" s="117" t="s">
        <v>224</v>
      </c>
      <c r="B3" s="92"/>
      <c r="C3" s="92"/>
      <c r="D3" s="92"/>
      <c r="E3" s="92"/>
      <c r="F3" s="92"/>
      <c r="G3" s="92"/>
      <c r="H3" s="92"/>
      <c r="I3" s="92"/>
    </row>
    <row r="4" spans="1:13" ht="12.9" customHeight="1" x14ac:dyDescent="0.3">
      <c r="A4" s="159"/>
      <c r="B4" s="92"/>
      <c r="C4" s="92"/>
      <c r="D4" s="92"/>
      <c r="E4" s="92"/>
      <c r="F4" s="92"/>
      <c r="G4" s="92"/>
      <c r="H4" s="92"/>
      <c r="I4" s="92"/>
    </row>
    <row r="5" spans="1:13" s="103" customFormat="1" ht="12.9" customHeight="1" x14ac:dyDescent="0.3">
      <c r="A5" s="96"/>
      <c r="B5" s="207">
        <v>2015</v>
      </c>
      <c r="C5" s="208">
        <v>2016</v>
      </c>
      <c r="D5" s="207">
        <v>2017</v>
      </c>
      <c r="E5" s="208">
        <v>2018</v>
      </c>
      <c r="F5" s="207">
        <v>2019</v>
      </c>
      <c r="G5" s="92"/>
      <c r="H5" s="92"/>
      <c r="I5" s="92"/>
      <c r="J5" s="92"/>
      <c r="K5" s="92"/>
      <c r="L5" s="92"/>
      <c r="M5" s="92"/>
    </row>
    <row r="6" spans="1:13" ht="12.9" customHeight="1" x14ac:dyDescent="0.3">
      <c r="A6" s="117" t="s">
        <v>230</v>
      </c>
      <c r="B6" s="162">
        <v>2.8370000000000002</v>
      </c>
      <c r="C6" s="162">
        <v>4.1369999999999996</v>
      </c>
      <c r="D6" s="162">
        <v>5.085</v>
      </c>
      <c r="E6" s="162">
        <v>4.9400000000000004</v>
      </c>
      <c r="F6" s="162">
        <v>5.96</v>
      </c>
      <c r="G6" s="92"/>
      <c r="H6" s="92"/>
      <c r="I6" s="92"/>
      <c r="J6" s="92"/>
      <c r="K6" s="92"/>
      <c r="L6" s="92"/>
      <c r="M6" s="92"/>
    </row>
    <row r="7" spans="1:13" ht="12.9" customHeight="1" x14ac:dyDescent="0.3">
      <c r="A7" s="117" t="s">
        <v>231</v>
      </c>
      <c r="B7" s="162">
        <v>1.276</v>
      </c>
      <c r="C7" s="162">
        <f>3.39+0.045</f>
        <v>3.4350000000000001</v>
      </c>
      <c r="D7" s="162">
        <v>4.53</v>
      </c>
      <c r="E7" s="162">
        <v>4.5199999999999996</v>
      </c>
      <c r="F7" s="162">
        <v>5.6</v>
      </c>
      <c r="G7" s="92"/>
      <c r="H7" s="92"/>
      <c r="I7" s="92"/>
      <c r="J7" s="92"/>
      <c r="K7" s="92"/>
      <c r="L7" s="92"/>
      <c r="M7" s="92"/>
    </row>
    <row r="8" spans="1:13" ht="12.9" customHeight="1" x14ac:dyDescent="0.3">
      <c r="A8" s="99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</row>
    <row r="9" spans="1:13" ht="12.9" customHeight="1" x14ac:dyDescent="0.3">
      <c r="A9" s="89"/>
      <c r="B9" s="92"/>
      <c r="C9" s="92"/>
      <c r="D9" s="92"/>
      <c r="E9" s="92"/>
      <c r="F9" s="92"/>
      <c r="G9" s="92"/>
      <c r="H9" s="92"/>
      <c r="I9" s="92"/>
      <c r="L9" s="163"/>
    </row>
    <row r="10" spans="1:13" ht="12.9" customHeight="1" x14ac:dyDescent="0.3">
      <c r="A10" s="99"/>
      <c r="B10" s="135"/>
      <c r="C10" s="135"/>
      <c r="D10" s="135"/>
      <c r="E10" s="135"/>
      <c r="F10" s="135"/>
      <c r="G10" s="135"/>
      <c r="H10" s="92"/>
      <c r="I10" s="92"/>
    </row>
    <row r="11" spans="1:13" ht="12.9" customHeight="1" x14ac:dyDescent="0.3">
      <c r="A11" s="99"/>
      <c r="B11" s="134"/>
      <c r="C11" s="276"/>
      <c r="D11" s="276"/>
      <c r="E11" s="276"/>
      <c r="F11" s="276"/>
      <c r="G11" s="276"/>
      <c r="H11" s="92"/>
      <c r="I11" s="92"/>
    </row>
    <row r="12" spans="1:13" ht="12.9" customHeight="1" x14ac:dyDescent="0.3">
      <c r="A12" s="99"/>
      <c r="B12" s="134"/>
      <c r="C12" s="276"/>
      <c r="D12" s="276"/>
      <c r="E12" s="276"/>
      <c r="F12" s="276"/>
      <c r="G12" s="276"/>
      <c r="H12" s="92"/>
      <c r="I12" s="92"/>
    </row>
    <row r="13" spans="1:13" ht="12.9" customHeight="1" x14ac:dyDescent="0.3">
      <c r="A13" s="99"/>
      <c r="B13" s="92"/>
      <c r="C13" s="92"/>
      <c r="D13" s="92"/>
      <c r="E13" s="92"/>
      <c r="F13" s="92"/>
      <c r="G13" s="92"/>
      <c r="H13" s="92"/>
      <c r="I13" s="92"/>
    </row>
    <row r="14" spans="1:13" ht="12.9" customHeight="1" x14ac:dyDescent="0.3">
      <c r="A14" s="99"/>
      <c r="B14" s="92"/>
      <c r="C14" s="92"/>
      <c r="D14" s="92"/>
      <c r="E14" s="92"/>
      <c r="F14" s="92"/>
      <c r="G14" s="92"/>
      <c r="H14" s="92"/>
      <c r="I14" s="92"/>
    </row>
    <row r="15" spans="1:13" ht="12.9" customHeight="1" x14ac:dyDescent="0.3">
      <c r="A15" s="99"/>
      <c r="B15" s="92"/>
      <c r="C15" s="92"/>
      <c r="D15" s="92"/>
      <c r="E15" s="92"/>
      <c r="F15" s="92"/>
      <c r="G15" s="92"/>
      <c r="H15" s="92"/>
      <c r="I15" s="92"/>
    </row>
    <row r="16" spans="1:13" ht="14.4" x14ac:dyDescent="0.3">
      <c r="A16" s="99"/>
      <c r="B16" s="92"/>
      <c r="C16" s="92"/>
      <c r="D16" s="92"/>
      <c r="E16" s="92"/>
      <c r="F16" s="92"/>
      <c r="G16" s="92"/>
      <c r="H16" s="92"/>
      <c r="I16" s="92"/>
    </row>
    <row r="17" spans="1:9" ht="14.4" x14ac:dyDescent="0.3">
      <c r="A17" s="99"/>
      <c r="B17" s="92"/>
      <c r="C17" s="92"/>
      <c r="D17" s="92"/>
      <c r="E17" s="92"/>
      <c r="F17" s="92"/>
      <c r="G17" s="92"/>
      <c r="H17" s="92"/>
      <c r="I17" s="92"/>
    </row>
    <row r="18" spans="1:9" ht="14.4" x14ac:dyDescent="0.3">
      <c r="A18" s="99"/>
      <c r="B18" s="92"/>
      <c r="C18" s="92"/>
      <c r="D18" s="92"/>
      <c r="E18" s="92"/>
      <c r="F18" s="92"/>
      <c r="G18" s="92"/>
      <c r="H18" s="92"/>
      <c r="I18" s="92"/>
    </row>
    <row r="19" spans="1:9" ht="14.4" x14ac:dyDescent="0.3">
      <c r="A19" s="99"/>
      <c r="B19" s="92"/>
      <c r="C19" s="92"/>
      <c r="D19" s="92"/>
      <c r="E19" s="92"/>
      <c r="F19" s="92"/>
      <c r="G19" s="92"/>
      <c r="H19" s="92"/>
      <c r="I19" s="92"/>
    </row>
    <row r="20" spans="1:9" ht="14.4" x14ac:dyDescent="0.3">
      <c r="A20" s="99"/>
      <c r="B20" s="92"/>
      <c r="C20" s="92"/>
      <c r="D20" s="92"/>
      <c r="E20" s="92"/>
      <c r="F20" s="92"/>
      <c r="G20" s="92"/>
      <c r="H20" s="92"/>
      <c r="I20" s="92"/>
    </row>
    <row r="21" spans="1:9" ht="14.4" x14ac:dyDescent="0.3">
      <c r="A21" s="99"/>
      <c r="B21" s="92"/>
      <c r="C21" s="92"/>
      <c r="D21" s="92"/>
      <c r="E21" s="92"/>
      <c r="F21" s="92"/>
      <c r="G21" s="92"/>
      <c r="H21" s="92"/>
      <c r="I21" s="92"/>
    </row>
    <row r="22" spans="1:9" ht="14.4" x14ac:dyDescent="0.3">
      <c r="A22" s="99"/>
      <c r="B22" s="92"/>
      <c r="C22" s="92"/>
      <c r="D22" s="92"/>
      <c r="E22" s="92"/>
      <c r="F22" s="92"/>
      <c r="G22" s="92"/>
      <c r="H22" s="92"/>
      <c r="I22" s="92"/>
    </row>
    <row r="23" spans="1:9" ht="14.4" x14ac:dyDescent="0.3">
      <c r="A23" s="99"/>
      <c r="B23" s="92"/>
      <c r="C23" s="92"/>
      <c r="D23" s="92"/>
      <c r="E23" s="92"/>
      <c r="F23" s="92"/>
      <c r="G23" s="92"/>
      <c r="H23" s="92"/>
      <c r="I23" s="92"/>
    </row>
    <row r="24" spans="1:9" ht="14.4" x14ac:dyDescent="0.3">
      <c r="A24" s="99"/>
      <c r="B24" s="92"/>
      <c r="C24" s="92"/>
      <c r="D24" s="92"/>
      <c r="E24" s="92"/>
      <c r="F24" s="92"/>
      <c r="G24" s="92"/>
      <c r="H24" s="92"/>
      <c r="I24" s="92"/>
    </row>
    <row r="25" spans="1:9" ht="14.4" x14ac:dyDescent="0.3">
      <c r="A25" s="99"/>
      <c r="B25" s="92"/>
      <c r="C25" s="92"/>
      <c r="D25" s="92"/>
      <c r="E25" s="92"/>
      <c r="F25" s="92"/>
      <c r="G25" s="92"/>
      <c r="H25" s="92"/>
      <c r="I25" s="92"/>
    </row>
    <row r="34" spans="1:1" x14ac:dyDescent="0.2">
      <c r="A34" s="104"/>
    </row>
  </sheetData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63483-4F2C-469B-ACEA-08398F360F11}">
  <dimension ref="A1:O24"/>
  <sheetViews>
    <sheetView zoomScaleNormal="100" workbookViewId="0">
      <selection activeCell="C1" sqref="C1"/>
    </sheetView>
  </sheetViews>
  <sheetFormatPr defaultColWidth="9.109375" defaultRowHeight="11.4" x14ac:dyDescent="0.2"/>
  <cols>
    <col min="1" max="1" width="12.33203125" style="128" customWidth="1"/>
    <col min="2" max="6" width="9.6640625" style="89" customWidth="1"/>
    <col min="7" max="16384" width="9.109375" style="89"/>
  </cols>
  <sheetData>
    <row r="1" spans="1:15" ht="12.9" customHeight="1" x14ac:dyDescent="0.3">
      <c r="A1" s="159" t="s">
        <v>232</v>
      </c>
      <c r="B1" s="92"/>
      <c r="C1" s="92"/>
      <c r="D1" s="92"/>
      <c r="E1" s="92"/>
      <c r="F1" s="92"/>
      <c r="G1" s="92"/>
      <c r="H1" s="92"/>
      <c r="I1" s="92"/>
      <c r="K1" s="160"/>
    </row>
    <row r="2" spans="1:15" ht="12.9" customHeight="1" x14ac:dyDescent="0.3">
      <c r="A2" s="159"/>
      <c r="B2" s="92"/>
      <c r="C2" s="92"/>
      <c r="D2" s="92"/>
      <c r="E2" s="92"/>
      <c r="F2" s="92"/>
      <c r="G2" s="92"/>
      <c r="H2" s="92"/>
      <c r="I2" s="92"/>
      <c r="K2" s="160"/>
    </row>
    <row r="3" spans="1:15" ht="12.9" customHeight="1" x14ac:dyDescent="0.3">
      <c r="A3" s="99" t="s">
        <v>233</v>
      </c>
      <c r="B3" s="92"/>
      <c r="C3" s="92"/>
      <c r="D3" s="92"/>
      <c r="E3" s="92"/>
      <c r="F3" s="92"/>
      <c r="G3" s="92"/>
      <c r="H3" s="92"/>
      <c r="I3" s="92"/>
      <c r="K3" s="160"/>
    </row>
    <row r="4" spans="1:15" ht="12.9" customHeight="1" x14ac:dyDescent="0.3">
      <c r="A4" s="159"/>
      <c r="B4" s="92"/>
      <c r="C4" s="92"/>
      <c r="D4" s="92"/>
      <c r="E4" s="92"/>
      <c r="F4" s="92"/>
      <c r="G4" s="92"/>
      <c r="H4" s="92"/>
      <c r="I4" s="92"/>
      <c r="K4" s="160"/>
    </row>
    <row r="5" spans="1:15" s="103" customFormat="1" ht="12.9" customHeight="1" x14ac:dyDescent="0.3">
      <c r="A5" s="96"/>
      <c r="B5" s="207">
        <v>2015</v>
      </c>
      <c r="C5" s="208">
        <v>2016</v>
      </c>
      <c r="D5" s="207">
        <v>2017</v>
      </c>
      <c r="E5" s="208">
        <v>2018</v>
      </c>
      <c r="F5" s="207" t="s">
        <v>234</v>
      </c>
      <c r="G5" s="92"/>
      <c r="H5" s="92"/>
      <c r="I5" s="92"/>
      <c r="J5" s="92"/>
      <c r="K5" s="92"/>
      <c r="L5" s="92"/>
      <c r="M5" s="92"/>
      <c r="N5" s="92"/>
      <c r="O5" s="92"/>
    </row>
    <row r="6" spans="1:15" ht="12.9" customHeight="1" x14ac:dyDescent="0.3">
      <c r="A6" s="117" t="s">
        <v>235</v>
      </c>
      <c r="B6" s="95">
        <v>87632</v>
      </c>
      <c r="C6" s="95">
        <v>84502</v>
      </c>
      <c r="D6" s="95">
        <v>69465</v>
      </c>
      <c r="E6" s="95">
        <v>60441</v>
      </c>
      <c r="F6" s="95">
        <v>53128</v>
      </c>
      <c r="G6" s="92"/>
      <c r="H6" s="92"/>
      <c r="I6" s="92"/>
      <c r="J6" s="92"/>
      <c r="K6" s="92"/>
      <c r="L6" s="92"/>
      <c r="M6" s="92"/>
      <c r="N6" s="92"/>
      <c r="O6" s="92"/>
    </row>
    <row r="7" spans="1:15" ht="12.9" customHeight="1" x14ac:dyDescent="0.3">
      <c r="A7" s="117" t="s">
        <v>236</v>
      </c>
      <c r="B7" s="95">
        <v>37</v>
      </c>
      <c r="C7" s="95">
        <v>214</v>
      </c>
      <c r="D7" s="95">
        <v>87</v>
      </c>
      <c r="E7" s="95">
        <v>25</v>
      </c>
      <c r="F7" s="95">
        <v>24.1</v>
      </c>
      <c r="G7" s="92"/>
      <c r="H7" s="92"/>
      <c r="I7" s="92"/>
      <c r="J7" s="92"/>
      <c r="K7" s="92"/>
      <c r="L7" s="92"/>
      <c r="M7" s="92"/>
      <c r="N7" s="92"/>
      <c r="O7" s="92"/>
    </row>
    <row r="8" spans="1:15" ht="12.9" customHeight="1" x14ac:dyDescent="0.3">
      <c r="A8" s="117" t="s">
        <v>237</v>
      </c>
      <c r="B8" s="95">
        <v>71512</v>
      </c>
      <c r="C8" s="95">
        <v>67924</v>
      </c>
      <c r="D8" s="95">
        <v>53176</v>
      </c>
      <c r="E8" s="95">
        <v>44617</v>
      </c>
      <c r="F8" s="95">
        <v>36515</v>
      </c>
      <c r="G8" s="92"/>
      <c r="H8" s="92"/>
      <c r="I8" s="92"/>
    </row>
    <row r="9" spans="1:15" ht="12.9" customHeight="1" x14ac:dyDescent="0.3">
      <c r="A9" s="117" t="s">
        <v>238</v>
      </c>
      <c r="B9" s="95">
        <v>16158</v>
      </c>
      <c r="C9" s="95">
        <v>16792</v>
      </c>
      <c r="D9" s="95">
        <v>16377</v>
      </c>
      <c r="E9" s="95">
        <v>15849</v>
      </c>
      <c r="F9" s="95">
        <v>16636.599999999999</v>
      </c>
      <c r="G9" s="92"/>
      <c r="H9" s="92"/>
      <c r="I9" s="92"/>
      <c r="J9" s="92"/>
      <c r="K9" s="92"/>
      <c r="L9" s="92"/>
      <c r="M9" s="92"/>
      <c r="N9" s="92"/>
      <c r="O9" s="92"/>
    </row>
    <row r="10" spans="1:15" ht="12.9" customHeight="1" x14ac:dyDescent="0.3">
      <c r="A10" s="99"/>
      <c r="B10" s="92"/>
      <c r="C10" s="92"/>
      <c r="D10" s="92"/>
      <c r="E10" s="92"/>
      <c r="F10" s="92"/>
      <c r="G10" s="92"/>
      <c r="H10" s="92"/>
      <c r="I10" s="92"/>
    </row>
    <row r="11" spans="1:15" ht="12.9" customHeight="1" x14ac:dyDescent="0.3">
      <c r="A11" s="89"/>
      <c r="B11" s="92"/>
      <c r="C11" s="92"/>
      <c r="D11" s="92"/>
      <c r="E11" s="92"/>
      <c r="F11" s="92"/>
      <c r="G11" s="92"/>
      <c r="H11" s="92"/>
      <c r="I11" s="92"/>
    </row>
    <row r="12" spans="1:15" ht="12.9" customHeight="1" x14ac:dyDescent="0.3">
      <c r="A12" s="99"/>
      <c r="B12" s="92"/>
      <c r="C12" s="92"/>
      <c r="D12" s="92"/>
      <c r="E12" s="92"/>
      <c r="F12" s="92"/>
      <c r="G12" s="92"/>
      <c r="H12" s="92"/>
      <c r="I12" s="92"/>
    </row>
    <row r="13" spans="1:15" ht="12.9" customHeight="1" x14ac:dyDescent="0.3">
      <c r="A13" s="99"/>
      <c r="B13" s="92"/>
      <c r="C13" s="92"/>
      <c r="D13" s="92"/>
      <c r="E13" s="92"/>
      <c r="F13" s="92"/>
      <c r="G13" s="92"/>
      <c r="H13" s="92"/>
      <c r="I13" s="92"/>
    </row>
    <row r="14" spans="1:15" ht="12.9" customHeight="1" x14ac:dyDescent="0.3">
      <c r="A14" s="92"/>
      <c r="B14" s="92"/>
      <c r="C14" s="92"/>
      <c r="D14" s="92"/>
      <c r="E14" s="92"/>
      <c r="F14" s="92"/>
      <c r="G14" s="92"/>
      <c r="H14" s="92"/>
      <c r="I14" s="92"/>
    </row>
    <row r="15" spans="1:15" ht="14.4" x14ac:dyDescent="0.3">
      <c r="A15" s="92"/>
      <c r="B15" s="92"/>
      <c r="C15" s="92"/>
      <c r="D15" s="92"/>
      <c r="E15" s="92"/>
      <c r="F15" s="92"/>
      <c r="G15" s="92"/>
      <c r="H15" s="92"/>
      <c r="I15" s="92"/>
    </row>
    <row r="16" spans="1:15" ht="14.4" x14ac:dyDescent="0.3">
      <c r="A16" s="99"/>
      <c r="B16" s="92"/>
      <c r="C16" s="92"/>
      <c r="D16" s="92"/>
      <c r="E16" s="92"/>
      <c r="F16" s="92"/>
      <c r="G16" s="92"/>
      <c r="H16" s="92"/>
      <c r="I16" s="92"/>
    </row>
    <row r="17" spans="1:9" ht="14.4" x14ac:dyDescent="0.3">
      <c r="A17" s="99"/>
      <c r="B17" s="92"/>
      <c r="C17" s="92"/>
      <c r="D17" s="92"/>
      <c r="E17" s="92"/>
      <c r="F17" s="92"/>
      <c r="G17" s="92"/>
      <c r="H17" s="92"/>
      <c r="I17" s="92"/>
    </row>
    <row r="18" spans="1:9" ht="14.4" x14ac:dyDescent="0.3">
      <c r="A18" s="99"/>
      <c r="B18" s="92"/>
      <c r="C18" s="92"/>
      <c r="D18" s="92"/>
      <c r="E18" s="92"/>
      <c r="F18" s="92"/>
      <c r="G18" s="92"/>
      <c r="H18" s="92"/>
      <c r="I18" s="92"/>
    </row>
    <row r="19" spans="1:9" ht="14.4" x14ac:dyDescent="0.3">
      <c r="A19" s="99"/>
      <c r="B19" s="92"/>
      <c r="C19" s="92"/>
      <c r="D19" s="92"/>
      <c r="E19" s="92"/>
      <c r="F19" s="92"/>
      <c r="G19" s="92"/>
      <c r="H19" s="92"/>
      <c r="I19" s="92"/>
    </row>
    <row r="20" spans="1:9" ht="14.4" x14ac:dyDescent="0.3">
      <c r="A20" s="99"/>
      <c r="B20" s="92"/>
      <c r="C20" s="92"/>
      <c r="D20" s="92"/>
      <c r="E20" s="92"/>
      <c r="F20" s="92"/>
      <c r="G20" s="92"/>
      <c r="H20" s="92"/>
      <c r="I20" s="92"/>
    </row>
    <row r="21" spans="1:9" ht="14.4" x14ac:dyDescent="0.3">
      <c r="A21" s="99"/>
      <c r="B21" s="92"/>
      <c r="C21" s="92"/>
      <c r="D21" s="92"/>
      <c r="E21" s="92"/>
      <c r="F21" s="92"/>
      <c r="G21" s="92"/>
      <c r="H21" s="92"/>
      <c r="I21" s="92"/>
    </row>
    <row r="22" spans="1:9" ht="14.4" x14ac:dyDescent="0.3">
      <c r="A22" s="99"/>
      <c r="B22" s="92"/>
      <c r="C22" s="92"/>
      <c r="D22" s="92"/>
      <c r="E22" s="92"/>
      <c r="F22" s="92"/>
      <c r="G22" s="92"/>
      <c r="H22" s="92"/>
      <c r="I22" s="92"/>
    </row>
    <row r="23" spans="1:9" ht="14.4" x14ac:dyDescent="0.3">
      <c r="A23" s="99"/>
      <c r="B23" s="92"/>
      <c r="C23" s="92"/>
      <c r="D23" s="92"/>
      <c r="E23" s="92"/>
      <c r="F23" s="92"/>
      <c r="G23" s="92"/>
      <c r="H23" s="92"/>
      <c r="I23" s="92"/>
    </row>
    <row r="24" spans="1:9" ht="14.4" x14ac:dyDescent="0.3">
      <c r="A24" s="99"/>
      <c r="B24" s="92"/>
      <c r="C24" s="92"/>
      <c r="D24" s="92"/>
      <c r="E24" s="92"/>
      <c r="F24" s="92"/>
      <c r="G24" s="92"/>
      <c r="H24" s="92"/>
      <c r="I24" s="92"/>
    </row>
  </sheetData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95"/>
  <sheetViews>
    <sheetView workbookViewId="0">
      <selection activeCell="H31" sqref="H31"/>
    </sheetView>
  </sheetViews>
  <sheetFormatPr defaultColWidth="9.109375" defaultRowHeight="13.2" x14ac:dyDescent="0.25"/>
  <cols>
    <col min="1" max="1" width="10.5546875" style="50" customWidth="1"/>
    <col min="2" max="2" width="51.33203125" style="14" customWidth="1"/>
    <col min="3" max="3" width="10.6640625" style="14" customWidth="1"/>
    <col min="4" max="4" width="15.5546875" style="14" customWidth="1"/>
    <col min="5" max="5" width="16.5546875" style="14" customWidth="1"/>
    <col min="6" max="6" width="4.6640625" style="14" customWidth="1"/>
    <col min="7" max="16384" width="9.109375" style="14"/>
  </cols>
  <sheetData>
    <row r="1" spans="1:5" s="7" customFormat="1" ht="3.15" customHeight="1" x14ac:dyDescent="0.25">
      <c r="A1" s="47"/>
    </row>
    <row r="2" spans="1:5" s="59" customFormat="1" ht="31.5" customHeight="1" x14ac:dyDescent="0.25">
      <c r="A2" s="61"/>
      <c r="B2" s="282" t="s">
        <v>239</v>
      </c>
      <c r="C2" s="282"/>
    </row>
    <row r="3" spans="1:5" s="7" customFormat="1" ht="24" customHeight="1" x14ac:dyDescent="0.25">
      <c r="A3" s="47"/>
    </row>
    <row r="4" spans="1:5" s="7" customFormat="1" ht="24" customHeight="1" x14ac:dyDescent="0.25">
      <c r="A4" s="47"/>
      <c r="B4" s="278" t="s">
        <v>240</v>
      </c>
      <c r="C4" s="278" t="s">
        <v>241</v>
      </c>
      <c r="D4" s="278" t="s">
        <v>242</v>
      </c>
      <c r="E4" s="278" t="s">
        <v>243</v>
      </c>
    </row>
    <row r="5" spans="1:5" s="7" customFormat="1" ht="19.649999999999999" customHeight="1" x14ac:dyDescent="0.25">
      <c r="A5" s="47"/>
      <c r="B5" s="8" t="s">
        <v>244</v>
      </c>
      <c r="C5" s="8" t="s">
        <v>245</v>
      </c>
      <c r="D5" s="8" t="s">
        <v>246</v>
      </c>
      <c r="E5" s="9">
        <v>5</v>
      </c>
    </row>
    <row r="6" spans="1:5" s="7" customFormat="1" ht="19.649999999999999" customHeight="1" x14ac:dyDescent="0.25">
      <c r="A6" s="47"/>
      <c r="B6" s="10" t="s">
        <v>244</v>
      </c>
      <c r="C6" s="10" t="s">
        <v>247</v>
      </c>
      <c r="D6" s="10" t="s">
        <v>248</v>
      </c>
      <c r="E6" s="11">
        <v>5483688.1699999999</v>
      </c>
    </row>
    <row r="7" spans="1:5" s="7" customFormat="1" ht="19.649999999999999" customHeight="1" x14ac:dyDescent="0.25">
      <c r="A7" s="47"/>
      <c r="B7" s="8" t="s">
        <v>244</v>
      </c>
      <c r="C7" s="8" t="s">
        <v>249</v>
      </c>
      <c r="D7" s="8" t="s">
        <v>250</v>
      </c>
      <c r="E7" s="9">
        <v>357137.58</v>
      </c>
    </row>
    <row r="8" spans="1:5" s="7" customFormat="1" ht="19.649999999999999" customHeight="1" x14ac:dyDescent="0.25">
      <c r="A8" s="47"/>
      <c r="B8" s="10" t="s">
        <v>244</v>
      </c>
      <c r="C8" s="10" t="s">
        <v>251</v>
      </c>
      <c r="D8" s="10" t="s">
        <v>252</v>
      </c>
      <c r="E8" s="11">
        <v>325</v>
      </c>
    </row>
    <row r="9" spans="1:5" s="7" customFormat="1" ht="19.649999999999999" customHeight="1" x14ac:dyDescent="0.25">
      <c r="A9" s="47"/>
      <c r="B9" s="8" t="s">
        <v>244</v>
      </c>
      <c r="C9" s="8" t="s">
        <v>253</v>
      </c>
      <c r="D9" s="8" t="s">
        <v>254</v>
      </c>
      <c r="E9" s="9">
        <v>1247</v>
      </c>
    </row>
    <row r="10" spans="1:5" s="7" customFormat="1" ht="19.649999999999999" customHeight="1" x14ac:dyDescent="0.25">
      <c r="A10" s="47"/>
      <c r="B10" s="10" t="s">
        <v>244</v>
      </c>
      <c r="C10" s="10" t="s">
        <v>255</v>
      </c>
      <c r="D10" s="10" t="s">
        <v>256</v>
      </c>
      <c r="E10" s="11">
        <v>114</v>
      </c>
    </row>
    <row r="11" spans="1:5" s="7" customFormat="1" ht="19.649999999999999" customHeight="1" x14ac:dyDescent="0.25">
      <c r="A11" s="47"/>
      <c r="B11" s="8" t="s">
        <v>244</v>
      </c>
      <c r="C11" s="8" t="s">
        <v>257</v>
      </c>
      <c r="D11" s="8" t="s">
        <v>258</v>
      </c>
      <c r="E11" s="9">
        <v>58</v>
      </c>
    </row>
    <row r="12" spans="1:5" s="7" customFormat="1" ht="19.649999999999999" customHeight="1" x14ac:dyDescent="0.25">
      <c r="A12" s="47"/>
      <c r="B12" s="10" t="s">
        <v>244</v>
      </c>
      <c r="C12" s="10" t="s">
        <v>259</v>
      </c>
      <c r="D12" s="10" t="s">
        <v>260</v>
      </c>
      <c r="E12" s="11">
        <v>73</v>
      </c>
    </row>
    <row r="13" spans="1:5" s="7" customFormat="1" ht="19.649999999999999" customHeight="1" x14ac:dyDescent="0.25">
      <c r="A13" s="47"/>
      <c r="B13" s="8" t="s">
        <v>244</v>
      </c>
      <c r="C13" s="8" t="s">
        <v>261</v>
      </c>
      <c r="D13" s="8" t="s">
        <v>262</v>
      </c>
      <c r="E13" s="9">
        <v>30699.99</v>
      </c>
    </row>
    <row r="14" spans="1:5" s="7" customFormat="1" ht="19.649999999999999" customHeight="1" x14ac:dyDescent="0.25">
      <c r="A14" s="47"/>
      <c r="B14" s="10" t="s">
        <v>244</v>
      </c>
      <c r="C14" s="10" t="s">
        <v>263</v>
      </c>
      <c r="D14" s="10" t="s">
        <v>264</v>
      </c>
      <c r="E14" s="11">
        <v>62498.080000000002</v>
      </c>
    </row>
    <row r="15" spans="1:5" s="7" customFormat="1" ht="19.649999999999999" customHeight="1" x14ac:dyDescent="0.25">
      <c r="A15" s="47"/>
      <c r="B15" s="8" t="s">
        <v>244</v>
      </c>
      <c r="C15" s="8" t="s">
        <v>265</v>
      </c>
      <c r="D15" s="8" t="s">
        <v>266</v>
      </c>
      <c r="E15" s="9">
        <v>61792.08</v>
      </c>
    </row>
    <row r="16" spans="1:5" s="7" customFormat="1" ht="19.649999999999999" customHeight="1" x14ac:dyDescent="0.25">
      <c r="A16" s="47"/>
      <c r="B16" s="10" t="s">
        <v>244</v>
      </c>
      <c r="C16" s="10" t="s">
        <v>267</v>
      </c>
      <c r="D16" s="10" t="s">
        <v>268</v>
      </c>
      <c r="E16" s="11">
        <v>1141713.2</v>
      </c>
    </row>
    <row r="17" spans="1:5" s="7" customFormat="1" ht="19.649999999999999" customHeight="1" x14ac:dyDescent="0.25">
      <c r="A17" s="47"/>
      <c r="B17" s="8" t="s">
        <v>269</v>
      </c>
      <c r="C17" s="8" t="s">
        <v>255</v>
      </c>
      <c r="D17" s="8" t="s">
        <v>256</v>
      </c>
      <c r="E17" s="9">
        <v>2977</v>
      </c>
    </row>
    <row r="18" spans="1:5" s="7" customFormat="1" ht="11.1" customHeight="1" x14ac:dyDescent="0.25">
      <c r="A18" s="47"/>
      <c r="B18" s="12"/>
      <c r="C18" s="12"/>
      <c r="D18" s="12"/>
      <c r="E18" s="12"/>
    </row>
    <row r="19" spans="1:5" s="7" customFormat="1" ht="19.649999999999999" customHeight="1" x14ac:dyDescent="0.25">
      <c r="A19" s="47"/>
      <c r="B19" s="12"/>
      <c r="C19" s="12"/>
      <c r="D19" s="12" t="s">
        <v>270</v>
      </c>
      <c r="E19" s="13">
        <v>7142328.0999999996</v>
      </c>
    </row>
    <row r="24" spans="1:5" x14ac:dyDescent="0.25">
      <c r="E24" s="14">
        <v>5483688</v>
      </c>
    </row>
    <row r="25" spans="1:5" x14ac:dyDescent="0.25">
      <c r="E25" s="14">
        <v>5</v>
      </c>
    </row>
    <row r="26" spans="1:5" x14ac:dyDescent="0.25">
      <c r="E26" s="14">
        <f>SUM(E24:E25)</f>
        <v>5483693</v>
      </c>
    </row>
    <row r="290" spans="8:10" x14ac:dyDescent="0.25">
      <c r="H290" s="42"/>
    </row>
    <row r="295" spans="8:10" x14ac:dyDescent="0.25">
      <c r="J295" s="74"/>
    </row>
  </sheetData>
  <mergeCells count="1">
    <mergeCell ref="B2:C2"/>
  </mergeCells>
  <pageMargins left="0.7" right="0.7" top="0.75" bottom="0.75" header="0.3" footer="0.3"/>
  <pageSetup paperSize="9" orientation="portrait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90"/>
  <sheetViews>
    <sheetView workbookViewId="0">
      <selection activeCell="I45" sqref="I45"/>
    </sheetView>
  </sheetViews>
  <sheetFormatPr defaultRowHeight="13.2" x14ac:dyDescent="0.25"/>
  <cols>
    <col min="1" max="1" width="10" style="44" customWidth="1"/>
    <col min="2" max="2" width="6" style="24" customWidth="1"/>
    <col min="3" max="3" width="7" style="24" customWidth="1"/>
    <col min="4" max="4" width="27" style="24" bestFit="1" customWidth="1"/>
    <col min="5" max="5" width="12" style="24" customWidth="1"/>
    <col min="6" max="7" width="9.109375" style="24"/>
    <col min="8" max="8" width="12.6640625" style="24" bestFit="1" customWidth="1"/>
    <col min="9" max="256" width="9.109375" style="24"/>
    <col min="257" max="257" width="10" style="24" customWidth="1"/>
    <col min="258" max="258" width="6" style="24" customWidth="1"/>
    <col min="259" max="259" width="7" style="24" customWidth="1"/>
    <col min="260" max="260" width="27" style="24" bestFit="1" customWidth="1"/>
    <col min="261" max="261" width="12" style="24" customWidth="1"/>
    <col min="262" max="263" width="9.109375" style="24"/>
    <col min="264" max="264" width="12.6640625" style="24" bestFit="1" customWidth="1"/>
    <col min="265" max="512" width="9.109375" style="24"/>
    <col min="513" max="513" width="10" style="24" customWidth="1"/>
    <col min="514" max="514" width="6" style="24" customWidth="1"/>
    <col min="515" max="515" width="7" style="24" customWidth="1"/>
    <col min="516" max="516" width="27" style="24" bestFit="1" customWidth="1"/>
    <col min="517" max="517" width="12" style="24" customWidth="1"/>
    <col min="518" max="519" width="9.109375" style="24"/>
    <col min="520" max="520" width="12.6640625" style="24" bestFit="1" customWidth="1"/>
    <col min="521" max="768" width="9.109375" style="24"/>
    <col min="769" max="769" width="10" style="24" customWidth="1"/>
    <col min="770" max="770" width="6" style="24" customWidth="1"/>
    <col min="771" max="771" width="7" style="24" customWidth="1"/>
    <col min="772" max="772" width="27" style="24" bestFit="1" customWidth="1"/>
    <col min="773" max="773" width="12" style="24" customWidth="1"/>
    <col min="774" max="775" width="9.109375" style="24"/>
    <col min="776" max="776" width="12.6640625" style="24" bestFit="1" customWidth="1"/>
    <col min="777" max="1024" width="9.109375" style="24"/>
    <col min="1025" max="1025" width="10" style="24" customWidth="1"/>
    <col min="1026" max="1026" width="6" style="24" customWidth="1"/>
    <col min="1027" max="1027" width="7" style="24" customWidth="1"/>
    <col min="1028" max="1028" width="27" style="24" bestFit="1" customWidth="1"/>
    <col min="1029" max="1029" width="12" style="24" customWidth="1"/>
    <col min="1030" max="1031" width="9.109375" style="24"/>
    <col min="1032" max="1032" width="12.6640625" style="24" bestFit="1" customWidth="1"/>
    <col min="1033" max="1280" width="9.109375" style="24"/>
    <col min="1281" max="1281" width="10" style="24" customWidth="1"/>
    <col min="1282" max="1282" width="6" style="24" customWidth="1"/>
    <col min="1283" max="1283" width="7" style="24" customWidth="1"/>
    <col min="1284" max="1284" width="27" style="24" bestFit="1" customWidth="1"/>
    <col min="1285" max="1285" width="12" style="24" customWidth="1"/>
    <col min="1286" max="1287" width="9.109375" style="24"/>
    <col min="1288" max="1288" width="12.6640625" style="24" bestFit="1" customWidth="1"/>
    <col min="1289" max="1536" width="9.109375" style="24"/>
    <col min="1537" max="1537" width="10" style="24" customWidth="1"/>
    <col min="1538" max="1538" width="6" style="24" customWidth="1"/>
    <col min="1539" max="1539" width="7" style="24" customWidth="1"/>
    <col min="1540" max="1540" width="27" style="24" bestFit="1" customWidth="1"/>
    <col min="1541" max="1541" width="12" style="24" customWidth="1"/>
    <col min="1542" max="1543" width="9.109375" style="24"/>
    <col min="1544" max="1544" width="12.6640625" style="24" bestFit="1" customWidth="1"/>
    <col min="1545" max="1792" width="9.109375" style="24"/>
    <col min="1793" max="1793" width="10" style="24" customWidth="1"/>
    <col min="1794" max="1794" width="6" style="24" customWidth="1"/>
    <col min="1795" max="1795" width="7" style="24" customWidth="1"/>
    <col min="1796" max="1796" width="27" style="24" bestFit="1" customWidth="1"/>
    <col min="1797" max="1797" width="12" style="24" customWidth="1"/>
    <col min="1798" max="1799" width="9.109375" style="24"/>
    <col min="1800" max="1800" width="12.6640625" style="24" bestFit="1" customWidth="1"/>
    <col min="1801" max="2048" width="9.109375" style="24"/>
    <col min="2049" max="2049" width="10" style="24" customWidth="1"/>
    <col min="2050" max="2050" width="6" style="24" customWidth="1"/>
    <col min="2051" max="2051" width="7" style="24" customWidth="1"/>
    <col min="2052" max="2052" width="27" style="24" bestFit="1" customWidth="1"/>
    <col min="2053" max="2053" width="12" style="24" customWidth="1"/>
    <col min="2054" max="2055" width="9.109375" style="24"/>
    <col min="2056" max="2056" width="12.6640625" style="24" bestFit="1" customWidth="1"/>
    <col min="2057" max="2304" width="9.109375" style="24"/>
    <col min="2305" max="2305" width="10" style="24" customWidth="1"/>
    <col min="2306" max="2306" width="6" style="24" customWidth="1"/>
    <col min="2307" max="2307" width="7" style="24" customWidth="1"/>
    <col min="2308" max="2308" width="27" style="24" bestFit="1" customWidth="1"/>
    <col min="2309" max="2309" width="12" style="24" customWidth="1"/>
    <col min="2310" max="2311" width="9.109375" style="24"/>
    <col min="2312" max="2312" width="12.6640625" style="24" bestFit="1" customWidth="1"/>
    <col min="2313" max="2560" width="9.109375" style="24"/>
    <col min="2561" max="2561" width="10" style="24" customWidth="1"/>
    <col min="2562" max="2562" width="6" style="24" customWidth="1"/>
    <col min="2563" max="2563" width="7" style="24" customWidth="1"/>
    <col min="2564" max="2564" width="27" style="24" bestFit="1" customWidth="1"/>
    <col min="2565" max="2565" width="12" style="24" customWidth="1"/>
    <col min="2566" max="2567" width="9.109375" style="24"/>
    <col min="2568" max="2568" width="12.6640625" style="24" bestFit="1" customWidth="1"/>
    <col min="2569" max="2816" width="9.109375" style="24"/>
    <col min="2817" max="2817" width="10" style="24" customWidth="1"/>
    <col min="2818" max="2818" width="6" style="24" customWidth="1"/>
    <col min="2819" max="2819" width="7" style="24" customWidth="1"/>
    <col min="2820" max="2820" width="27" style="24" bestFit="1" customWidth="1"/>
    <col min="2821" max="2821" width="12" style="24" customWidth="1"/>
    <col min="2822" max="2823" width="9.109375" style="24"/>
    <col min="2824" max="2824" width="12.6640625" style="24" bestFit="1" customWidth="1"/>
    <col min="2825" max="3072" width="9.109375" style="24"/>
    <col min="3073" max="3073" width="10" style="24" customWidth="1"/>
    <col min="3074" max="3074" width="6" style="24" customWidth="1"/>
    <col min="3075" max="3075" width="7" style="24" customWidth="1"/>
    <col min="3076" max="3076" width="27" style="24" bestFit="1" customWidth="1"/>
    <col min="3077" max="3077" width="12" style="24" customWidth="1"/>
    <col min="3078" max="3079" width="9.109375" style="24"/>
    <col min="3080" max="3080" width="12.6640625" style="24" bestFit="1" customWidth="1"/>
    <col min="3081" max="3328" width="9.109375" style="24"/>
    <col min="3329" max="3329" width="10" style="24" customWidth="1"/>
    <col min="3330" max="3330" width="6" style="24" customWidth="1"/>
    <col min="3331" max="3331" width="7" style="24" customWidth="1"/>
    <col min="3332" max="3332" width="27" style="24" bestFit="1" customWidth="1"/>
    <col min="3333" max="3333" width="12" style="24" customWidth="1"/>
    <col min="3334" max="3335" width="9.109375" style="24"/>
    <col min="3336" max="3336" width="12.6640625" style="24" bestFit="1" customWidth="1"/>
    <col min="3337" max="3584" width="9.109375" style="24"/>
    <col min="3585" max="3585" width="10" style="24" customWidth="1"/>
    <col min="3586" max="3586" width="6" style="24" customWidth="1"/>
    <col min="3587" max="3587" width="7" style="24" customWidth="1"/>
    <col min="3588" max="3588" width="27" style="24" bestFit="1" customWidth="1"/>
    <col min="3589" max="3589" width="12" style="24" customWidth="1"/>
    <col min="3590" max="3591" width="9.109375" style="24"/>
    <col min="3592" max="3592" width="12.6640625" style="24" bestFit="1" customWidth="1"/>
    <col min="3593" max="3840" width="9.109375" style="24"/>
    <col min="3841" max="3841" width="10" style="24" customWidth="1"/>
    <col min="3842" max="3842" width="6" style="24" customWidth="1"/>
    <col min="3843" max="3843" width="7" style="24" customWidth="1"/>
    <col min="3844" max="3844" width="27" style="24" bestFit="1" customWidth="1"/>
    <col min="3845" max="3845" width="12" style="24" customWidth="1"/>
    <col min="3846" max="3847" width="9.109375" style="24"/>
    <col min="3848" max="3848" width="12.6640625" style="24" bestFit="1" customWidth="1"/>
    <col min="3849" max="4096" width="9.109375" style="24"/>
    <col min="4097" max="4097" width="10" style="24" customWidth="1"/>
    <col min="4098" max="4098" width="6" style="24" customWidth="1"/>
    <col min="4099" max="4099" width="7" style="24" customWidth="1"/>
    <col min="4100" max="4100" width="27" style="24" bestFit="1" customWidth="1"/>
    <col min="4101" max="4101" width="12" style="24" customWidth="1"/>
    <col min="4102" max="4103" width="9.109375" style="24"/>
    <col min="4104" max="4104" width="12.6640625" style="24" bestFit="1" customWidth="1"/>
    <col min="4105" max="4352" width="9.109375" style="24"/>
    <col min="4353" max="4353" width="10" style="24" customWidth="1"/>
    <col min="4354" max="4354" width="6" style="24" customWidth="1"/>
    <col min="4355" max="4355" width="7" style="24" customWidth="1"/>
    <col min="4356" max="4356" width="27" style="24" bestFit="1" customWidth="1"/>
    <col min="4357" max="4357" width="12" style="24" customWidth="1"/>
    <col min="4358" max="4359" width="9.109375" style="24"/>
    <col min="4360" max="4360" width="12.6640625" style="24" bestFit="1" customWidth="1"/>
    <col min="4361" max="4608" width="9.109375" style="24"/>
    <col min="4609" max="4609" width="10" style="24" customWidth="1"/>
    <col min="4610" max="4610" width="6" style="24" customWidth="1"/>
    <col min="4611" max="4611" width="7" style="24" customWidth="1"/>
    <col min="4612" max="4612" width="27" style="24" bestFit="1" customWidth="1"/>
    <col min="4613" max="4613" width="12" style="24" customWidth="1"/>
    <col min="4614" max="4615" width="9.109375" style="24"/>
    <col min="4616" max="4616" width="12.6640625" style="24" bestFit="1" customWidth="1"/>
    <col min="4617" max="4864" width="9.109375" style="24"/>
    <col min="4865" max="4865" width="10" style="24" customWidth="1"/>
    <col min="4866" max="4866" width="6" style="24" customWidth="1"/>
    <col min="4867" max="4867" width="7" style="24" customWidth="1"/>
    <col min="4868" max="4868" width="27" style="24" bestFit="1" customWidth="1"/>
    <col min="4869" max="4869" width="12" style="24" customWidth="1"/>
    <col min="4870" max="4871" width="9.109375" style="24"/>
    <col min="4872" max="4872" width="12.6640625" style="24" bestFit="1" customWidth="1"/>
    <col min="4873" max="5120" width="9.109375" style="24"/>
    <col min="5121" max="5121" width="10" style="24" customWidth="1"/>
    <col min="5122" max="5122" width="6" style="24" customWidth="1"/>
    <col min="5123" max="5123" width="7" style="24" customWidth="1"/>
    <col min="5124" max="5124" width="27" style="24" bestFit="1" customWidth="1"/>
    <col min="5125" max="5125" width="12" style="24" customWidth="1"/>
    <col min="5126" max="5127" width="9.109375" style="24"/>
    <col min="5128" max="5128" width="12.6640625" style="24" bestFit="1" customWidth="1"/>
    <col min="5129" max="5376" width="9.109375" style="24"/>
    <col min="5377" max="5377" width="10" style="24" customWidth="1"/>
    <col min="5378" max="5378" width="6" style="24" customWidth="1"/>
    <col min="5379" max="5379" width="7" style="24" customWidth="1"/>
    <col min="5380" max="5380" width="27" style="24" bestFit="1" customWidth="1"/>
    <col min="5381" max="5381" width="12" style="24" customWidth="1"/>
    <col min="5382" max="5383" width="9.109375" style="24"/>
    <col min="5384" max="5384" width="12.6640625" style="24" bestFit="1" customWidth="1"/>
    <col min="5385" max="5632" width="9.109375" style="24"/>
    <col min="5633" max="5633" width="10" style="24" customWidth="1"/>
    <col min="5634" max="5634" width="6" style="24" customWidth="1"/>
    <col min="5635" max="5635" width="7" style="24" customWidth="1"/>
    <col min="5636" max="5636" width="27" style="24" bestFit="1" customWidth="1"/>
    <col min="5637" max="5637" width="12" style="24" customWidth="1"/>
    <col min="5638" max="5639" width="9.109375" style="24"/>
    <col min="5640" max="5640" width="12.6640625" style="24" bestFit="1" customWidth="1"/>
    <col min="5641" max="5888" width="9.109375" style="24"/>
    <col min="5889" max="5889" width="10" style="24" customWidth="1"/>
    <col min="5890" max="5890" width="6" style="24" customWidth="1"/>
    <col min="5891" max="5891" width="7" style="24" customWidth="1"/>
    <col min="5892" max="5892" width="27" style="24" bestFit="1" customWidth="1"/>
    <col min="5893" max="5893" width="12" style="24" customWidth="1"/>
    <col min="5894" max="5895" width="9.109375" style="24"/>
    <col min="5896" max="5896" width="12.6640625" style="24" bestFit="1" customWidth="1"/>
    <col min="5897" max="6144" width="9.109375" style="24"/>
    <col min="6145" max="6145" width="10" style="24" customWidth="1"/>
    <col min="6146" max="6146" width="6" style="24" customWidth="1"/>
    <col min="6147" max="6147" width="7" style="24" customWidth="1"/>
    <col min="6148" max="6148" width="27" style="24" bestFit="1" customWidth="1"/>
    <col min="6149" max="6149" width="12" style="24" customWidth="1"/>
    <col min="6150" max="6151" width="9.109375" style="24"/>
    <col min="6152" max="6152" width="12.6640625" style="24" bestFit="1" customWidth="1"/>
    <col min="6153" max="6400" width="9.109375" style="24"/>
    <col min="6401" max="6401" width="10" style="24" customWidth="1"/>
    <col min="6402" max="6402" width="6" style="24" customWidth="1"/>
    <col min="6403" max="6403" width="7" style="24" customWidth="1"/>
    <col min="6404" max="6404" width="27" style="24" bestFit="1" customWidth="1"/>
    <col min="6405" max="6405" width="12" style="24" customWidth="1"/>
    <col min="6406" max="6407" width="9.109375" style="24"/>
    <col min="6408" max="6408" width="12.6640625" style="24" bestFit="1" customWidth="1"/>
    <col min="6409" max="6656" width="9.109375" style="24"/>
    <col min="6657" max="6657" width="10" style="24" customWidth="1"/>
    <col min="6658" max="6658" width="6" style="24" customWidth="1"/>
    <col min="6659" max="6659" width="7" style="24" customWidth="1"/>
    <col min="6660" max="6660" width="27" style="24" bestFit="1" customWidth="1"/>
    <col min="6661" max="6661" width="12" style="24" customWidth="1"/>
    <col min="6662" max="6663" width="9.109375" style="24"/>
    <col min="6664" max="6664" width="12.6640625" style="24" bestFit="1" customWidth="1"/>
    <col min="6665" max="6912" width="9.109375" style="24"/>
    <col min="6913" max="6913" width="10" style="24" customWidth="1"/>
    <col min="6914" max="6914" width="6" style="24" customWidth="1"/>
    <col min="6915" max="6915" width="7" style="24" customWidth="1"/>
    <col min="6916" max="6916" width="27" style="24" bestFit="1" customWidth="1"/>
    <col min="6917" max="6917" width="12" style="24" customWidth="1"/>
    <col min="6918" max="6919" width="9.109375" style="24"/>
    <col min="6920" max="6920" width="12.6640625" style="24" bestFit="1" customWidth="1"/>
    <col min="6921" max="7168" width="9.109375" style="24"/>
    <col min="7169" max="7169" width="10" style="24" customWidth="1"/>
    <col min="7170" max="7170" width="6" style="24" customWidth="1"/>
    <col min="7171" max="7171" width="7" style="24" customWidth="1"/>
    <col min="7172" max="7172" width="27" style="24" bestFit="1" customWidth="1"/>
    <col min="7173" max="7173" width="12" style="24" customWidth="1"/>
    <col min="7174" max="7175" width="9.109375" style="24"/>
    <col min="7176" max="7176" width="12.6640625" style="24" bestFit="1" customWidth="1"/>
    <col min="7177" max="7424" width="9.109375" style="24"/>
    <col min="7425" max="7425" width="10" style="24" customWidth="1"/>
    <col min="7426" max="7426" width="6" style="24" customWidth="1"/>
    <col min="7427" max="7427" width="7" style="24" customWidth="1"/>
    <col min="7428" max="7428" width="27" style="24" bestFit="1" customWidth="1"/>
    <col min="7429" max="7429" width="12" style="24" customWidth="1"/>
    <col min="7430" max="7431" width="9.109375" style="24"/>
    <col min="7432" max="7432" width="12.6640625" style="24" bestFit="1" customWidth="1"/>
    <col min="7433" max="7680" width="9.109375" style="24"/>
    <col min="7681" max="7681" width="10" style="24" customWidth="1"/>
    <col min="7682" max="7682" width="6" style="24" customWidth="1"/>
    <col min="7683" max="7683" width="7" style="24" customWidth="1"/>
    <col min="7684" max="7684" width="27" style="24" bestFit="1" customWidth="1"/>
    <col min="7685" max="7685" width="12" style="24" customWidth="1"/>
    <col min="7686" max="7687" width="9.109375" style="24"/>
    <col min="7688" max="7688" width="12.6640625" style="24" bestFit="1" customWidth="1"/>
    <col min="7689" max="7936" width="9.109375" style="24"/>
    <col min="7937" max="7937" width="10" style="24" customWidth="1"/>
    <col min="7938" max="7938" width="6" style="24" customWidth="1"/>
    <col min="7939" max="7939" width="7" style="24" customWidth="1"/>
    <col min="7940" max="7940" width="27" style="24" bestFit="1" customWidth="1"/>
    <col min="7941" max="7941" width="12" style="24" customWidth="1"/>
    <col min="7942" max="7943" width="9.109375" style="24"/>
    <col min="7944" max="7944" width="12.6640625" style="24" bestFit="1" customWidth="1"/>
    <col min="7945" max="8192" width="9.109375" style="24"/>
    <col min="8193" max="8193" width="10" style="24" customWidth="1"/>
    <col min="8194" max="8194" width="6" style="24" customWidth="1"/>
    <col min="8195" max="8195" width="7" style="24" customWidth="1"/>
    <col min="8196" max="8196" width="27" style="24" bestFit="1" customWidth="1"/>
    <col min="8197" max="8197" width="12" style="24" customWidth="1"/>
    <col min="8198" max="8199" width="9.109375" style="24"/>
    <col min="8200" max="8200" width="12.6640625" style="24" bestFit="1" customWidth="1"/>
    <col min="8201" max="8448" width="9.109375" style="24"/>
    <col min="8449" max="8449" width="10" style="24" customWidth="1"/>
    <col min="8450" max="8450" width="6" style="24" customWidth="1"/>
    <col min="8451" max="8451" width="7" style="24" customWidth="1"/>
    <col min="8452" max="8452" width="27" style="24" bestFit="1" customWidth="1"/>
    <col min="8453" max="8453" width="12" style="24" customWidth="1"/>
    <col min="8454" max="8455" width="9.109375" style="24"/>
    <col min="8456" max="8456" width="12.6640625" style="24" bestFit="1" customWidth="1"/>
    <col min="8457" max="8704" width="9.109375" style="24"/>
    <col min="8705" max="8705" width="10" style="24" customWidth="1"/>
    <col min="8706" max="8706" width="6" style="24" customWidth="1"/>
    <col min="8707" max="8707" width="7" style="24" customWidth="1"/>
    <col min="8708" max="8708" width="27" style="24" bestFit="1" customWidth="1"/>
    <col min="8709" max="8709" width="12" style="24" customWidth="1"/>
    <col min="8710" max="8711" width="9.109375" style="24"/>
    <col min="8712" max="8712" width="12.6640625" style="24" bestFit="1" customWidth="1"/>
    <col min="8713" max="8960" width="9.109375" style="24"/>
    <col min="8961" max="8961" width="10" style="24" customWidth="1"/>
    <col min="8962" max="8962" width="6" style="24" customWidth="1"/>
    <col min="8963" max="8963" width="7" style="24" customWidth="1"/>
    <col min="8964" max="8964" width="27" style="24" bestFit="1" customWidth="1"/>
    <col min="8965" max="8965" width="12" style="24" customWidth="1"/>
    <col min="8966" max="8967" width="9.109375" style="24"/>
    <col min="8968" max="8968" width="12.6640625" style="24" bestFit="1" customWidth="1"/>
    <col min="8969" max="9216" width="9.109375" style="24"/>
    <col min="9217" max="9217" width="10" style="24" customWidth="1"/>
    <col min="9218" max="9218" width="6" style="24" customWidth="1"/>
    <col min="9219" max="9219" width="7" style="24" customWidth="1"/>
    <col min="9220" max="9220" width="27" style="24" bestFit="1" customWidth="1"/>
    <col min="9221" max="9221" width="12" style="24" customWidth="1"/>
    <col min="9222" max="9223" width="9.109375" style="24"/>
    <col min="9224" max="9224" width="12.6640625" style="24" bestFit="1" customWidth="1"/>
    <col min="9225" max="9472" width="9.109375" style="24"/>
    <col min="9473" max="9473" width="10" style="24" customWidth="1"/>
    <col min="9474" max="9474" width="6" style="24" customWidth="1"/>
    <col min="9475" max="9475" width="7" style="24" customWidth="1"/>
    <col min="9476" max="9476" width="27" style="24" bestFit="1" customWidth="1"/>
    <col min="9477" max="9477" width="12" style="24" customWidth="1"/>
    <col min="9478" max="9479" width="9.109375" style="24"/>
    <col min="9480" max="9480" width="12.6640625" style="24" bestFit="1" customWidth="1"/>
    <col min="9481" max="9728" width="9.109375" style="24"/>
    <col min="9729" max="9729" width="10" style="24" customWidth="1"/>
    <col min="9730" max="9730" width="6" style="24" customWidth="1"/>
    <col min="9731" max="9731" width="7" style="24" customWidth="1"/>
    <col min="9732" max="9732" width="27" style="24" bestFit="1" customWidth="1"/>
    <col min="9733" max="9733" width="12" style="24" customWidth="1"/>
    <col min="9734" max="9735" width="9.109375" style="24"/>
    <col min="9736" max="9736" width="12.6640625" style="24" bestFit="1" customWidth="1"/>
    <col min="9737" max="9984" width="9.109375" style="24"/>
    <col min="9985" max="9985" width="10" style="24" customWidth="1"/>
    <col min="9986" max="9986" width="6" style="24" customWidth="1"/>
    <col min="9987" max="9987" width="7" style="24" customWidth="1"/>
    <col min="9988" max="9988" width="27" style="24" bestFit="1" customWidth="1"/>
    <col min="9989" max="9989" width="12" style="24" customWidth="1"/>
    <col min="9990" max="9991" width="9.109375" style="24"/>
    <col min="9992" max="9992" width="12.6640625" style="24" bestFit="1" customWidth="1"/>
    <col min="9993" max="10240" width="9.109375" style="24"/>
    <col min="10241" max="10241" width="10" style="24" customWidth="1"/>
    <col min="10242" max="10242" width="6" style="24" customWidth="1"/>
    <col min="10243" max="10243" width="7" style="24" customWidth="1"/>
    <col min="10244" max="10244" width="27" style="24" bestFit="1" customWidth="1"/>
    <col min="10245" max="10245" width="12" style="24" customWidth="1"/>
    <col min="10246" max="10247" width="9.109375" style="24"/>
    <col min="10248" max="10248" width="12.6640625" style="24" bestFit="1" customWidth="1"/>
    <col min="10249" max="10496" width="9.109375" style="24"/>
    <col min="10497" max="10497" width="10" style="24" customWidth="1"/>
    <col min="10498" max="10498" width="6" style="24" customWidth="1"/>
    <col min="10499" max="10499" width="7" style="24" customWidth="1"/>
    <col min="10500" max="10500" width="27" style="24" bestFit="1" customWidth="1"/>
    <col min="10501" max="10501" width="12" style="24" customWidth="1"/>
    <col min="10502" max="10503" width="9.109375" style="24"/>
    <col min="10504" max="10504" width="12.6640625" style="24" bestFit="1" customWidth="1"/>
    <col min="10505" max="10752" width="9.109375" style="24"/>
    <col min="10753" max="10753" width="10" style="24" customWidth="1"/>
    <col min="10754" max="10754" width="6" style="24" customWidth="1"/>
    <col min="10755" max="10755" width="7" style="24" customWidth="1"/>
    <col min="10756" max="10756" width="27" style="24" bestFit="1" customWidth="1"/>
    <col min="10757" max="10757" width="12" style="24" customWidth="1"/>
    <col min="10758" max="10759" width="9.109375" style="24"/>
    <col min="10760" max="10760" width="12.6640625" style="24" bestFit="1" customWidth="1"/>
    <col min="10761" max="11008" width="9.109375" style="24"/>
    <col min="11009" max="11009" width="10" style="24" customWidth="1"/>
    <col min="11010" max="11010" width="6" style="24" customWidth="1"/>
    <col min="11011" max="11011" width="7" style="24" customWidth="1"/>
    <col min="11012" max="11012" width="27" style="24" bestFit="1" customWidth="1"/>
    <col min="11013" max="11013" width="12" style="24" customWidth="1"/>
    <col min="11014" max="11015" width="9.109375" style="24"/>
    <col min="11016" max="11016" width="12.6640625" style="24" bestFit="1" customWidth="1"/>
    <col min="11017" max="11264" width="9.109375" style="24"/>
    <col min="11265" max="11265" width="10" style="24" customWidth="1"/>
    <col min="11266" max="11266" width="6" style="24" customWidth="1"/>
    <col min="11267" max="11267" width="7" style="24" customWidth="1"/>
    <col min="11268" max="11268" width="27" style="24" bestFit="1" customWidth="1"/>
    <col min="11269" max="11269" width="12" style="24" customWidth="1"/>
    <col min="11270" max="11271" width="9.109375" style="24"/>
    <col min="11272" max="11272" width="12.6640625" style="24" bestFit="1" customWidth="1"/>
    <col min="11273" max="11520" width="9.109375" style="24"/>
    <col min="11521" max="11521" width="10" style="24" customWidth="1"/>
    <col min="11522" max="11522" width="6" style="24" customWidth="1"/>
    <col min="11523" max="11523" width="7" style="24" customWidth="1"/>
    <col min="11524" max="11524" width="27" style="24" bestFit="1" customWidth="1"/>
    <col min="11525" max="11525" width="12" style="24" customWidth="1"/>
    <col min="11526" max="11527" width="9.109375" style="24"/>
    <col min="11528" max="11528" width="12.6640625" style="24" bestFit="1" customWidth="1"/>
    <col min="11529" max="11776" width="9.109375" style="24"/>
    <col min="11777" max="11777" width="10" style="24" customWidth="1"/>
    <col min="11778" max="11778" width="6" style="24" customWidth="1"/>
    <col min="11779" max="11779" width="7" style="24" customWidth="1"/>
    <col min="11780" max="11780" width="27" style="24" bestFit="1" customWidth="1"/>
    <col min="11781" max="11781" width="12" style="24" customWidth="1"/>
    <col min="11782" max="11783" width="9.109375" style="24"/>
    <col min="11784" max="11784" width="12.6640625" style="24" bestFit="1" customWidth="1"/>
    <col min="11785" max="12032" width="9.109375" style="24"/>
    <col min="12033" max="12033" width="10" style="24" customWidth="1"/>
    <col min="12034" max="12034" width="6" style="24" customWidth="1"/>
    <col min="12035" max="12035" width="7" style="24" customWidth="1"/>
    <col min="12036" max="12036" width="27" style="24" bestFit="1" customWidth="1"/>
    <col min="12037" max="12037" width="12" style="24" customWidth="1"/>
    <col min="12038" max="12039" width="9.109375" style="24"/>
    <col min="12040" max="12040" width="12.6640625" style="24" bestFit="1" customWidth="1"/>
    <col min="12041" max="12288" width="9.109375" style="24"/>
    <col min="12289" max="12289" width="10" style="24" customWidth="1"/>
    <col min="12290" max="12290" width="6" style="24" customWidth="1"/>
    <col min="12291" max="12291" width="7" style="24" customWidth="1"/>
    <col min="12292" max="12292" width="27" style="24" bestFit="1" customWidth="1"/>
    <col min="12293" max="12293" width="12" style="24" customWidth="1"/>
    <col min="12294" max="12295" width="9.109375" style="24"/>
    <col min="12296" max="12296" width="12.6640625" style="24" bestFit="1" customWidth="1"/>
    <col min="12297" max="12544" width="9.109375" style="24"/>
    <col min="12545" max="12545" width="10" style="24" customWidth="1"/>
    <col min="12546" max="12546" width="6" style="24" customWidth="1"/>
    <col min="12547" max="12547" width="7" style="24" customWidth="1"/>
    <col min="12548" max="12548" width="27" style="24" bestFit="1" customWidth="1"/>
    <col min="12549" max="12549" width="12" style="24" customWidth="1"/>
    <col min="12550" max="12551" width="9.109375" style="24"/>
    <col min="12552" max="12552" width="12.6640625" style="24" bestFit="1" customWidth="1"/>
    <col min="12553" max="12800" width="9.109375" style="24"/>
    <col min="12801" max="12801" width="10" style="24" customWidth="1"/>
    <col min="12802" max="12802" width="6" style="24" customWidth="1"/>
    <col min="12803" max="12803" width="7" style="24" customWidth="1"/>
    <col min="12804" max="12804" width="27" style="24" bestFit="1" customWidth="1"/>
    <col min="12805" max="12805" width="12" style="24" customWidth="1"/>
    <col min="12806" max="12807" width="9.109375" style="24"/>
    <col min="12808" max="12808" width="12.6640625" style="24" bestFit="1" customWidth="1"/>
    <col min="12809" max="13056" width="9.109375" style="24"/>
    <col min="13057" max="13057" width="10" style="24" customWidth="1"/>
    <col min="13058" max="13058" width="6" style="24" customWidth="1"/>
    <col min="13059" max="13059" width="7" style="24" customWidth="1"/>
    <col min="13060" max="13060" width="27" style="24" bestFit="1" customWidth="1"/>
    <col min="13061" max="13061" width="12" style="24" customWidth="1"/>
    <col min="13062" max="13063" width="9.109375" style="24"/>
    <col min="13064" max="13064" width="12.6640625" style="24" bestFit="1" customWidth="1"/>
    <col min="13065" max="13312" width="9.109375" style="24"/>
    <col min="13313" max="13313" width="10" style="24" customWidth="1"/>
    <col min="13314" max="13314" width="6" style="24" customWidth="1"/>
    <col min="13315" max="13315" width="7" style="24" customWidth="1"/>
    <col min="13316" max="13316" width="27" style="24" bestFit="1" customWidth="1"/>
    <col min="13317" max="13317" width="12" style="24" customWidth="1"/>
    <col min="13318" max="13319" width="9.109375" style="24"/>
    <col min="13320" max="13320" width="12.6640625" style="24" bestFit="1" customWidth="1"/>
    <col min="13321" max="13568" width="9.109375" style="24"/>
    <col min="13569" max="13569" width="10" style="24" customWidth="1"/>
    <col min="13570" max="13570" width="6" style="24" customWidth="1"/>
    <col min="13571" max="13571" width="7" style="24" customWidth="1"/>
    <col min="13572" max="13572" width="27" style="24" bestFit="1" customWidth="1"/>
    <col min="13573" max="13573" width="12" style="24" customWidth="1"/>
    <col min="13574" max="13575" width="9.109375" style="24"/>
    <col min="13576" max="13576" width="12.6640625" style="24" bestFit="1" customWidth="1"/>
    <col min="13577" max="13824" width="9.109375" style="24"/>
    <col min="13825" max="13825" width="10" style="24" customWidth="1"/>
    <col min="13826" max="13826" width="6" style="24" customWidth="1"/>
    <col min="13827" max="13827" width="7" style="24" customWidth="1"/>
    <col min="13828" max="13828" width="27" style="24" bestFit="1" customWidth="1"/>
    <col min="13829" max="13829" width="12" style="24" customWidth="1"/>
    <col min="13830" max="13831" width="9.109375" style="24"/>
    <col min="13832" max="13832" width="12.6640625" style="24" bestFit="1" customWidth="1"/>
    <col min="13833" max="14080" width="9.109375" style="24"/>
    <col min="14081" max="14081" width="10" style="24" customWidth="1"/>
    <col min="14082" max="14082" width="6" style="24" customWidth="1"/>
    <col min="14083" max="14083" width="7" style="24" customWidth="1"/>
    <col min="14084" max="14084" width="27" style="24" bestFit="1" customWidth="1"/>
    <col min="14085" max="14085" width="12" style="24" customWidth="1"/>
    <col min="14086" max="14087" width="9.109375" style="24"/>
    <col min="14088" max="14088" width="12.6640625" style="24" bestFit="1" customWidth="1"/>
    <col min="14089" max="14336" width="9.109375" style="24"/>
    <col min="14337" max="14337" width="10" style="24" customWidth="1"/>
    <col min="14338" max="14338" width="6" style="24" customWidth="1"/>
    <col min="14339" max="14339" width="7" style="24" customWidth="1"/>
    <col min="14340" max="14340" width="27" style="24" bestFit="1" customWidth="1"/>
    <col min="14341" max="14341" width="12" style="24" customWidth="1"/>
    <col min="14342" max="14343" width="9.109375" style="24"/>
    <col min="14344" max="14344" width="12.6640625" style="24" bestFit="1" customWidth="1"/>
    <col min="14345" max="14592" width="9.109375" style="24"/>
    <col min="14593" max="14593" width="10" style="24" customWidth="1"/>
    <col min="14594" max="14594" width="6" style="24" customWidth="1"/>
    <col min="14595" max="14595" width="7" style="24" customWidth="1"/>
    <col min="14596" max="14596" width="27" style="24" bestFit="1" customWidth="1"/>
    <col min="14597" max="14597" width="12" style="24" customWidth="1"/>
    <col min="14598" max="14599" width="9.109375" style="24"/>
    <col min="14600" max="14600" width="12.6640625" style="24" bestFit="1" customWidth="1"/>
    <col min="14601" max="14848" width="9.109375" style="24"/>
    <col min="14849" max="14849" width="10" style="24" customWidth="1"/>
    <col min="14850" max="14850" width="6" style="24" customWidth="1"/>
    <col min="14851" max="14851" width="7" style="24" customWidth="1"/>
    <col min="14852" max="14852" width="27" style="24" bestFit="1" customWidth="1"/>
    <col min="14853" max="14853" width="12" style="24" customWidth="1"/>
    <col min="14854" max="14855" width="9.109375" style="24"/>
    <col min="14856" max="14856" width="12.6640625" style="24" bestFit="1" customWidth="1"/>
    <col min="14857" max="15104" width="9.109375" style="24"/>
    <col min="15105" max="15105" width="10" style="24" customWidth="1"/>
    <col min="15106" max="15106" width="6" style="24" customWidth="1"/>
    <col min="15107" max="15107" width="7" style="24" customWidth="1"/>
    <col min="15108" max="15108" width="27" style="24" bestFit="1" customWidth="1"/>
    <col min="15109" max="15109" width="12" style="24" customWidth="1"/>
    <col min="15110" max="15111" width="9.109375" style="24"/>
    <col min="15112" max="15112" width="12.6640625" style="24" bestFit="1" customWidth="1"/>
    <col min="15113" max="15360" width="9.109375" style="24"/>
    <col min="15361" max="15361" width="10" style="24" customWidth="1"/>
    <col min="15362" max="15362" width="6" style="24" customWidth="1"/>
    <col min="15363" max="15363" width="7" style="24" customWidth="1"/>
    <col min="15364" max="15364" width="27" style="24" bestFit="1" customWidth="1"/>
    <col min="15365" max="15365" width="12" style="24" customWidth="1"/>
    <col min="15366" max="15367" width="9.109375" style="24"/>
    <col min="15368" max="15368" width="12.6640625" style="24" bestFit="1" customWidth="1"/>
    <col min="15369" max="15616" width="9.109375" style="24"/>
    <col min="15617" max="15617" width="10" style="24" customWidth="1"/>
    <col min="15618" max="15618" width="6" style="24" customWidth="1"/>
    <col min="15619" max="15619" width="7" style="24" customWidth="1"/>
    <col min="15620" max="15620" width="27" style="24" bestFit="1" customWidth="1"/>
    <col min="15621" max="15621" width="12" style="24" customWidth="1"/>
    <col min="15622" max="15623" width="9.109375" style="24"/>
    <col min="15624" max="15624" width="12.6640625" style="24" bestFit="1" customWidth="1"/>
    <col min="15625" max="15872" width="9.109375" style="24"/>
    <col min="15873" max="15873" width="10" style="24" customWidth="1"/>
    <col min="15874" max="15874" width="6" style="24" customWidth="1"/>
    <col min="15875" max="15875" width="7" style="24" customWidth="1"/>
    <col min="15876" max="15876" width="27" style="24" bestFit="1" customWidth="1"/>
    <col min="15877" max="15877" width="12" style="24" customWidth="1"/>
    <col min="15878" max="15879" width="9.109375" style="24"/>
    <col min="15880" max="15880" width="12.6640625" style="24" bestFit="1" customWidth="1"/>
    <col min="15881" max="16128" width="9.109375" style="24"/>
    <col min="16129" max="16129" width="10" style="24" customWidth="1"/>
    <col min="16130" max="16130" width="6" style="24" customWidth="1"/>
    <col min="16131" max="16131" width="7" style="24" customWidth="1"/>
    <col min="16132" max="16132" width="27" style="24" bestFit="1" customWidth="1"/>
    <col min="16133" max="16133" width="12" style="24" customWidth="1"/>
    <col min="16134" max="16135" width="9.109375" style="24"/>
    <col min="16136" max="16136" width="12.6640625" style="24" bestFit="1" customWidth="1"/>
    <col min="16137" max="16384" width="9.109375" style="24"/>
  </cols>
  <sheetData>
    <row r="1" spans="1:9" ht="8.85" customHeight="1" x14ac:dyDescent="0.25">
      <c r="B1" s="73"/>
      <c r="C1" s="73"/>
      <c r="D1" s="73"/>
      <c r="E1" s="73"/>
      <c r="F1" s="73"/>
      <c r="G1" s="73"/>
      <c r="H1" s="73"/>
      <c r="I1" s="73"/>
    </row>
    <row r="2" spans="1:9" s="58" customFormat="1" ht="15" customHeight="1" x14ac:dyDescent="0.25">
      <c r="A2" s="22"/>
      <c r="B2" s="60" t="s">
        <v>271</v>
      </c>
      <c r="C2" s="60" t="s">
        <v>272</v>
      </c>
      <c r="D2" s="60" t="s">
        <v>273</v>
      </c>
      <c r="E2" s="60" t="s">
        <v>274</v>
      </c>
      <c r="F2" s="75"/>
      <c r="G2" s="75"/>
      <c r="H2" s="75">
        <v>2013</v>
      </c>
      <c r="I2" s="75"/>
    </row>
    <row r="3" spans="1:9" ht="15" customHeight="1" x14ac:dyDescent="0.25">
      <c r="B3" s="76" t="s">
        <v>275</v>
      </c>
      <c r="C3" s="76" t="s">
        <v>247</v>
      </c>
      <c r="D3" s="76" t="s">
        <v>276</v>
      </c>
      <c r="E3" s="77">
        <v>5609466.0100000063</v>
      </c>
      <c r="F3" s="73"/>
      <c r="G3" s="73"/>
      <c r="H3" s="76" t="s">
        <v>276</v>
      </c>
      <c r="I3" s="78">
        <f>SUM(E3)</f>
        <v>5609466.0100000063</v>
      </c>
    </row>
    <row r="4" spans="1:9" ht="15" customHeight="1" x14ac:dyDescent="0.25">
      <c r="B4" s="76"/>
      <c r="C4" s="76" t="s">
        <v>249</v>
      </c>
      <c r="D4" s="76" t="s">
        <v>277</v>
      </c>
      <c r="E4" s="77">
        <v>366037.56999999995</v>
      </c>
      <c r="F4" s="73"/>
      <c r="G4" s="73"/>
      <c r="H4" s="76" t="s">
        <v>278</v>
      </c>
      <c r="I4" s="78">
        <f>SUM(E12)</f>
        <v>1154902.0099999991</v>
      </c>
    </row>
    <row r="5" spans="1:9" ht="15" customHeight="1" x14ac:dyDescent="0.25">
      <c r="B5" s="76"/>
      <c r="C5" s="76" t="s">
        <v>253</v>
      </c>
      <c r="D5" s="76" t="s">
        <v>279</v>
      </c>
      <c r="E5" s="77">
        <v>1341</v>
      </c>
      <c r="F5" s="73"/>
      <c r="G5" s="73"/>
      <c r="H5" s="76" t="s">
        <v>277</v>
      </c>
      <c r="I5" s="78">
        <f>SUM(E4)</f>
        <v>366037.56999999995</v>
      </c>
    </row>
    <row r="6" spans="1:9" ht="15" customHeight="1" x14ac:dyDescent="0.25">
      <c r="B6" s="76"/>
      <c r="C6" s="76" t="s">
        <v>280</v>
      </c>
      <c r="D6" s="76" t="s">
        <v>281</v>
      </c>
      <c r="E6" s="77">
        <v>6</v>
      </c>
      <c r="F6" s="73"/>
      <c r="G6" s="73"/>
      <c r="H6" s="76" t="s">
        <v>282</v>
      </c>
      <c r="I6" s="78">
        <f>SUM(E5,E6,E7,E8,E9,E10,E11)</f>
        <v>50853</v>
      </c>
    </row>
    <row r="7" spans="1:9" ht="15" customHeight="1" x14ac:dyDescent="0.25">
      <c r="B7" s="76"/>
      <c r="C7" s="76" t="s">
        <v>255</v>
      </c>
      <c r="D7" s="76" t="s">
        <v>281</v>
      </c>
      <c r="E7" s="77">
        <v>2894</v>
      </c>
      <c r="F7" s="73"/>
      <c r="G7" s="73"/>
      <c r="H7" s="73"/>
      <c r="I7" s="26">
        <f>SUM(I3:I6)</f>
        <v>7181258.5900000054</v>
      </c>
    </row>
    <row r="8" spans="1:9" ht="15" customHeight="1" x14ac:dyDescent="0.25">
      <c r="B8" s="76"/>
      <c r="C8" s="76" t="s">
        <v>257</v>
      </c>
      <c r="D8" s="76" t="s">
        <v>283</v>
      </c>
      <c r="E8" s="77">
        <v>44</v>
      </c>
      <c r="F8" s="73"/>
      <c r="G8" s="73"/>
      <c r="H8" s="73"/>
      <c r="I8" s="73"/>
    </row>
    <row r="9" spans="1:9" ht="15" customHeight="1" x14ac:dyDescent="0.25">
      <c r="B9" s="76"/>
      <c r="C9" s="76" t="s">
        <v>261</v>
      </c>
      <c r="D9" s="76" t="s">
        <v>284</v>
      </c>
      <c r="E9" s="77">
        <v>28030.98</v>
      </c>
      <c r="F9" s="73"/>
      <c r="G9" s="73"/>
      <c r="H9" s="73"/>
      <c r="I9" s="73"/>
    </row>
    <row r="10" spans="1:9" ht="15" customHeight="1" x14ac:dyDescent="0.25">
      <c r="B10" s="76"/>
      <c r="C10" s="76" t="s">
        <v>263</v>
      </c>
      <c r="D10" s="76" t="s">
        <v>285</v>
      </c>
      <c r="E10" s="77">
        <v>9390.0099999999984</v>
      </c>
      <c r="F10" s="73"/>
      <c r="G10" s="73"/>
      <c r="H10" s="73"/>
      <c r="I10" s="73"/>
    </row>
    <row r="11" spans="1:9" ht="15" customHeight="1" x14ac:dyDescent="0.25">
      <c r="B11" s="76"/>
      <c r="C11" s="76" t="s">
        <v>265</v>
      </c>
      <c r="D11" s="76" t="s">
        <v>286</v>
      </c>
      <c r="E11" s="77">
        <v>9147.01</v>
      </c>
      <c r="F11" s="73"/>
      <c r="G11" s="73"/>
      <c r="H11" s="73"/>
      <c r="I11" s="73"/>
    </row>
    <row r="12" spans="1:9" ht="15" customHeight="1" x14ac:dyDescent="0.25">
      <c r="B12" s="76"/>
      <c r="C12" s="76" t="s">
        <v>267</v>
      </c>
      <c r="D12" s="76" t="s">
        <v>278</v>
      </c>
      <c r="E12" s="77">
        <v>1154902.0099999991</v>
      </c>
      <c r="F12" s="73"/>
      <c r="G12" s="73"/>
      <c r="H12" s="73"/>
      <c r="I12" s="73"/>
    </row>
    <row r="13" spans="1:9" ht="15" customHeight="1" x14ac:dyDescent="0.25">
      <c r="B13" s="76"/>
      <c r="C13" s="76" t="s">
        <v>287</v>
      </c>
      <c r="D13" s="76" t="s">
        <v>288</v>
      </c>
      <c r="E13" s="77">
        <v>158</v>
      </c>
      <c r="F13" s="73"/>
      <c r="G13" s="73"/>
      <c r="H13" s="73"/>
      <c r="I13" s="73"/>
    </row>
    <row r="14" spans="1:9" ht="15" customHeight="1" x14ac:dyDescent="0.25">
      <c r="B14" s="25" t="s">
        <v>271</v>
      </c>
      <c r="C14" s="25" t="s">
        <v>272</v>
      </c>
      <c r="D14" s="25" t="s">
        <v>273</v>
      </c>
      <c r="E14" s="25" t="s">
        <v>274</v>
      </c>
      <c r="F14" s="73"/>
      <c r="G14" s="73"/>
      <c r="H14" s="73">
        <v>2014</v>
      </c>
      <c r="I14" s="73"/>
    </row>
    <row r="15" spans="1:9" ht="15" customHeight="1" x14ac:dyDescent="0.25">
      <c r="B15" s="76" t="s">
        <v>289</v>
      </c>
      <c r="C15" s="76" t="s">
        <v>245</v>
      </c>
      <c r="D15" s="76" t="s">
        <v>290</v>
      </c>
      <c r="E15" s="77">
        <v>5</v>
      </c>
      <c r="F15" s="73"/>
      <c r="G15" s="73"/>
      <c r="H15" s="76" t="s">
        <v>276</v>
      </c>
      <c r="I15" s="78">
        <f>SUM(E16)</f>
        <v>5539565.5099999998</v>
      </c>
    </row>
    <row r="16" spans="1:9" ht="15" customHeight="1" x14ac:dyDescent="0.25">
      <c r="B16" s="76"/>
      <c r="C16" s="76" t="s">
        <v>247</v>
      </c>
      <c r="D16" s="76" t="s">
        <v>276</v>
      </c>
      <c r="E16" s="77">
        <v>5539565.5099999998</v>
      </c>
      <c r="F16" s="73"/>
      <c r="G16" s="73"/>
      <c r="H16" s="76" t="s">
        <v>278</v>
      </c>
      <c r="I16" s="78">
        <f>SUM(E26)</f>
        <v>1144688.1599999992</v>
      </c>
    </row>
    <row r="17" spans="2:12" ht="15" customHeight="1" x14ac:dyDescent="0.25">
      <c r="B17" s="76"/>
      <c r="C17" s="76" t="s">
        <v>249</v>
      </c>
      <c r="D17" s="76" t="s">
        <v>277</v>
      </c>
      <c r="E17" s="77">
        <v>357580.58</v>
      </c>
      <c r="F17" s="73"/>
      <c r="G17" s="73"/>
      <c r="H17" s="76" t="s">
        <v>277</v>
      </c>
      <c r="I17" s="78">
        <f>SUM(E17)</f>
        <v>357580.58</v>
      </c>
      <c r="J17" s="73"/>
      <c r="K17" s="73"/>
      <c r="L17" s="73"/>
    </row>
    <row r="18" spans="2:12" ht="15" customHeight="1" x14ac:dyDescent="0.25">
      <c r="B18" s="76"/>
      <c r="C18" s="76" t="s">
        <v>251</v>
      </c>
      <c r="D18" s="76" t="s">
        <v>291</v>
      </c>
      <c r="E18" s="77">
        <v>325</v>
      </c>
      <c r="F18" s="73"/>
      <c r="G18" s="73"/>
      <c r="H18" s="76" t="s">
        <v>282</v>
      </c>
      <c r="I18" s="78">
        <f>SUM(E25,E24,E23,E21,E20,E19)</f>
        <v>160608.16</v>
      </c>
      <c r="J18" s="73"/>
      <c r="K18" s="73"/>
      <c r="L18" s="73"/>
    </row>
    <row r="19" spans="2:12" ht="15" customHeight="1" x14ac:dyDescent="0.25">
      <c r="B19" s="76"/>
      <c r="C19" s="76" t="s">
        <v>253</v>
      </c>
      <c r="D19" s="76" t="s">
        <v>279</v>
      </c>
      <c r="E19" s="77">
        <v>1247</v>
      </c>
      <c r="F19" s="73"/>
      <c r="G19" s="73"/>
      <c r="H19" s="73"/>
      <c r="I19" s="26">
        <f>SUM(I15:I18)</f>
        <v>7202442.4099999992</v>
      </c>
      <c r="J19" s="73"/>
      <c r="K19" s="73"/>
      <c r="L19" s="73"/>
    </row>
    <row r="20" spans="2:12" ht="15" customHeight="1" x14ac:dyDescent="0.25">
      <c r="B20" s="76"/>
      <c r="C20" s="76" t="s">
        <v>255</v>
      </c>
      <c r="D20" s="76" t="s">
        <v>281</v>
      </c>
      <c r="E20" s="77">
        <v>3091</v>
      </c>
      <c r="F20" s="73"/>
      <c r="G20" s="73"/>
      <c r="H20" s="73"/>
      <c r="I20" s="73"/>
      <c r="J20" s="73"/>
      <c r="K20" s="73"/>
      <c r="L20" s="73"/>
    </row>
    <row r="21" spans="2:12" ht="15" customHeight="1" x14ac:dyDescent="0.25">
      <c r="B21" s="76"/>
      <c r="C21" s="76" t="s">
        <v>257</v>
      </c>
      <c r="D21" s="76" t="s">
        <v>283</v>
      </c>
      <c r="E21" s="77">
        <v>58</v>
      </c>
      <c r="F21" s="73"/>
      <c r="G21" s="73"/>
      <c r="H21" s="27" t="s">
        <v>292</v>
      </c>
      <c r="I21" s="73"/>
      <c r="J21" s="73"/>
      <c r="K21" s="73"/>
      <c r="L21" s="73"/>
    </row>
    <row r="22" spans="2:12" ht="15" customHeight="1" x14ac:dyDescent="0.25">
      <c r="B22" s="76"/>
      <c r="C22" s="76" t="s">
        <v>259</v>
      </c>
      <c r="D22" s="76" t="s">
        <v>293</v>
      </c>
      <c r="E22" s="77">
        <v>73</v>
      </c>
      <c r="F22" s="73"/>
      <c r="G22" s="73"/>
      <c r="H22" s="73"/>
      <c r="I22" s="73"/>
      <c r="J22" s="73"/>
      <c r="K22" s="73"/>
      <c r="L22" s="73"/>
    </row>
    <row r="23" spans="2:12" ht="15" customHeight="1" x14ac:dyDescent="0.25">
      <c r="B23" s="76"/>
      <c r="C23" s="76" t="s">
        <v>261</v>
      </c>
      <c r="D23" s="76" t="s">
        <v>284</v>
      </c>
      <c r="E23" s="77">
        <v>31586</v>
      </c>
      <c r="F23" s="73"/>
      <c r="G23" s="73"/>
      <c r="H23" s="73"/>
      <c r="I23" s="73"/>
      <c r="J23" s="73"/>
      <c r="K23" s="73"/>
      <c r="L23" s="73"/>
    </row>
    <row r="24" spans="2:12" ht="15" customHeight="1" x14ac:dyDescent="0.25">
      <c r="B24" s="76"/>
      <c r="C24" s="76" t="s">
        <v>263</v>
      </c>
      <c r="D24" s="76" t="s">
        <v>285</v>
      </c>
      <c r="E24" s="77">
        <v>62664.08</v>
      </c>
      <c r="F24" s="73"/>
      <c r="G24" s="73"/>
      <c r="H24" s="73" t="s">
        <v>294</v>
      </c>
      <c r="I24" s="73"/>
      <c r="J24" s="73"/>
      <c r="K24" s="73"/>
      <c r="L24" s="73"/>
    </row>
    <row r="25" spans="2:12" ht="15" customHeight="1" x14ac:dyDescent="0.25">
      <c r="B25" s="76"/>
      <c r="C25" s="76" t="s">
        <v>265</v>
      </c>
      <c r="D25" s="76" t="s">
        <v>286</v>
      </c>
      <c r="E25" s="77">
        <v>61962.080000000002</v>
      </c>
      <c r="F25" s="73"/>
      <c r="G25" s="73"/>
      <c r="H25" s="77">
        <v>1247</v>
      </c>
      <c r="I25" s="73"/>
      <c r="J25" s="73"/>
      <c r="K25" s="73"/>
      <c r="L25" s="77"/>
    </row>
    <row r="26" spans="2:12" ht="15" customHeight="1" x14ac:dyDescent="0.25">
      <c r="B26" s="76"/>
      <c r="C26" s="76" t="s">
        <v>267</v>
      </c>
      <c r="D26" s="76" t="s">
        <v>278</v>
      </c>
      <c r="E26" s="77">
        <v>1144688.1599999992</v>
      </c>
      <c r="F26" s="73"/>
      <c r="G26" s="73"/>
      <c r="H26" s="77">
        <v>3091</v>
      </c>
      <c r="I26" s="73"/>
      <c r="J26" s="73"/>
      <c r="K26" s="73"/>
      <c r="L26" s="77"/>
    </row>
    <row r="27" spans="2:12" ht="15" customHeight="1" x14ac:dyDescent="0.25">
      <c r="B27" s="76"/>
      <c r="C27" s="76" t="s">
        <v>287</v>
      </c>
      <c r="D27" s="76" t="s">
        <v>288</v>
      </c>
      <c r="E27" s="77">
        <v>217.5</v>
      </c>
      <c r="F27" s="73"/>
      <c r="G27" s="73"/>
      <c r="H27" s="77">
        <v>58</v>
      </c>
      <c r="I27" s="73"/>
      <c r="J27" s="73"/>
      <c r="K27" s="73"/>
      <c r="L27" s="77"/>
    </row>
    <row r="28" spans="2:12" x14ac:dyDescent="0.25">
      <c r="B28" s="73"/>
      <c r="C28" s="73"/>
      <c r="D28" s="73"/>
      <c r="E28" s="73"/>
      <c r="F28" s="73"/>
      <c r="G28" s="73"/>
      <c r="H28" s="77">
        <v>73</v>
      </c>
      <c r="I28" s="73"/>
      <c r="J28" s="73"/>
      <c r="K28" s="73"/>
      <c r="L28" s="77"/>
    </row>
    <row r="29" spans="2:12" x14ac:dyDescent="0.25">
      <c r="B29" s="73"/>
      <c r="C29" s="73"/>
      <c r="D29" s="73"/>
      <c r="E29" s="73"/>
      <c r="F29" s="73"/>
      <c r="G29" s="73"/>
      <c r="H29" s="77">
        <v>31586</v>
      </c>
      <c r="I29" s="73"/>
      <c r="J29" s="73"/>
      <c r="K29" s="73"/>
      <c r="L29" s="77"/>
    </row>
    <row r="30" spans="2:12" x14ac:dyDescent="0.25">
      <c r="B30" s="73"/>
      <c r="C30" s="73"/>
      <c r="D30" s="73"/>
      <c r="E30" s="73"/>
      <c r="F30" s="73"/>
      <c r="G30" s="73"/>
      <c r="H30" s="79">
        <f>SUM(H25:H29)</f>
        <v>36055</v>
      </c>
      <c r="I30" s="73"/>
      <c r="J30" s="73"/>
      <c r="K30" s="73"/>
      <c r="L30" s="79"/>
    </row>
    <row r="290" spans="8:8" x14ac:dyDescent="0.25">
      <c r="H290" s="41"/>
    </row>
  </sheetData>
  <pageMargins left="0.38392156862745103" right="0.21921568627450985" top="0.57803921568627459" bottom="0.4376470588235295" header="0.50980392156862753" footer="0.50980392156862753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95"/>
  <sheetViews>
    <sheetView workbookViewId="0">
      <selection activeCell="AD46" sqref="AD46"/>
    </sheetView>
  </sheetViews>
  <sheetFormatPr defaultColWidth="9.109375" defaultRowHeight="13.2" x14ac:dyDescent="0.25"/>
  <cols>
    <col min="1" max="1" width="14.6640625" style="50" customWidth="1"/>
    <col min="2" max="2" width="18.44140625" style="14" bestFit="1" customWidth="1"/>
    <col min="3" max="3" width="35.44140625" style="14" customWidth="1"/>
    <col min="4" max="4" width="4" style="14" customWidth="1"/>
    <col min="5" max="5" width="5.33203125" style="14" customWidth="1"/>
    <col min="6" max="16384" width="9.109375" style="14"/>
  </cols>
  <sheetData>
    <row r="1" spans="1:3" s="7" customFormat="1" ht="3.15" customHeight="1" x14ac:dyDescent="0.25">
      <c r="A1" s="47"/>
    </row>
    <row r="2" spans="1:3" s="59" customFormat="1" ht="31.5" customHeight="1" x14ac:dyDescent="0.2">
      <c r="A2" s="282" t="s">
        <v>295</v>
      </c>
      <c r="B2" s="282"/>
      <c r="C2" s="282"/>
    </row>
    <row r="3" spans="1:3" s="7" customFormat="1" ht="20.25" customHeight="1" x14ac:dyDescent="0.25">
      <c r="A3" s="47"/>
    </row>
    <row r="4" spans="1:3" s="7" customFormat="1" ht="24" customHeight="1" x14ac:dyDescent="0.25">
      <c r="A4" s="278" t="s">
        <v>296</v>
      </c>
      <c r="B4" s="278" t="s">
        <v>297</v>
      </c>
      <c r="C4" s="278" t="s">
        <v>298</v>
      </c>
    </row>
    <row r="5" spans="1:3" s="7" customFormat="1" ht="19.649999999999999" customHeight="1" x14ac:dyDescent="0.25">
      <c r="A5" s="48" t="s">
        <v>299</v>
      </c>
      <c r="B5" s="8" t="s">
        <v>300</v>
      </c>
      <c r="C5" s="279">
        <v>381</v>
      </c>
    </row>
    <row r="6" spans="1:3" s="7" customFormat="1" ht="19.649999999999999" customHeight="1" x14ac:dyDescent="0.25">
      <c r="A6" s="49" t="s">
        <v>301</v>
      </c>
      <c r="B6" s="10" t="s">
        <v>300</v>
      </c>
      <c r="C6" s="15">
        <v>2047866.06</v>
      </c>
    </row>
    <row r="7" spans="1:3" s="7" customFormat="1" ht="19.649999999999999" customHeight="1" x14ac:dyDescent="0.25">
      <c r="A7" s="48" t="s">
        <v>302</v>
      </c>
      <c r="B7" s="8" t="s">
        <v>303</v>
      </c>
      <c r="C7" s="279">
        <v>918</v>
      </c>
    </row>
    <row r="8" spans="1:3" s="7" customFormat="1" ht="19.649999999999999" customHeight="1" x14ac:dyDescent="0.25">
      <c r="A8" s="49" t="s">
        <v>304</v>
      </c>
      <c r="B8" s="10" t="s">
        <v>305</v>
      </c>
      <c r="C8" s="15">
        <v>1336</v>
      </c>
    </row>
    <row r="9" spans="1:3" s="7" customFormat="1" ht="19.649999999999999" customHeight="1" x14ac:dyDescent="0.25">
      <c r="A9" s="12"/>
      <c r="B9" s="12" t="s">
        <v>270</v>
      </c>
      <c r="C9" s="280">
        <v>2050501.06</v>
      </c>
    </row>
    <row r="10" spans="1:3" s="7" customFormat="1" ht="20.25" customHeight="1" x14ac:dyDescent="0.25">
      <c r="A10" s="47"/>
    </row>
    <row r="11" spans="1:3" s="7" customFormat="1" ht="24" customHeight="1" x14ac:dyDescent="0.25">
      <c r="A11" s="278" t="s">
        <v>296</v>
      </c>
      <c r="B11" s="278" t="s">
        <v>297</v>
      </c>
      <c r="C11" s="278" t="s">
        <v>298</v>
      </c>
    </row>
    <row r="12" spans="1:3" s="7" customFormat="1" ht="19.649999999999999" customHeight="1" x14ac:dyDescent="0.25">
      <c r="A12" s="48" t="s">
        <v>306</v>
      </c>
      <c r="B12" s="8" t="s">
        <v>307</v>
      </c>
      <c r="C12" s="279">
        <v>14410</v>
      </c>
    </row>
    <row r="13" spans="1:3" s="7" customFormat="1" ht="19.649999999999999" customHeight="1" x14ac:dyDescent="0.25">
      <c r="A13" s="49" t="s">
        <v>308</v>
      </c>
      <c r="B13" s="10" t="s">
        <v>307</v>
      </c>
      <c r="C13" s="15">
        <v>2020915.68</v>
      </c>
    </row>
    <row r="14" spans="1:3" s="7" customFormat="1" ht="19.649999999999999" customHeight="1" x14ac:dyDescent="0.25">
      <c r="A14" s="48" t="s">
        <v>309</v>
      </c>
      <c r="B14" s="8" t="s">
        <v>310</v>
      </c>
      <c r="C14" s="279">
        <v>1371</v>
      </c>
    </row>
    <row r="15" spans="1:3" s="7" customFormat="1" ht="19.649999999999999" customHeight="1" x14ac:dyDescent="0.25">
      <c r="A15" s="49" t="s">
        <v>311</v>
      </c>
      <c r="B15" s="10" t="s">
        <v>312</v>
      </c>
      <c r="C15" s="15">
        <v>5</v>
      </c>
    </row>
    <row r="16" spans="1:3" s="7" customFormat="1" ht="19.649999999999999" customHeight="1" x14ac:dyDescent="0.25">
      <c r="A16" s="12"/>
      <c r="B16" s="12" t="s">
        <v>270</v>
      </c>
      <c r="C16" s="280">
        <v>2036701.68</v>
      </c>
    </row>
    <row r="17" spans="1:4" s="7" customFormat="1" ht="20.85" customHeight="1" x14ac:dyDescent="0.25">
      <c r="A17" s="47"/>
    </row>
    <row r="18" spans="1:4" s="7" customFormat="1" ht="24" customHeight="1" x14ac:dyDescent="0.25">
      <c r="A18" s="278" t="s">
        <v>296</v>
      </c>
      <c r="B18" s="278" t="s">
        <v>297</v>
      </c>
      <c r="C18" s="278" t="s">
        <v>298</v>
      </c>
    </row>
    <row r="19" spans="1:4" s="7" customFormat="1" ht="19.649999999999999" customHeight="1" x14ac:dyDescent="0.25">
      <c r="A19" s="48" t="s">
        <v>313</v>
      </c>
      <c r="B19" s="8" t="s">
        <v>314</v>
      </c>
      <c r="C19" s="279">
        <v>164334</v>
      </c>
    </row>
    <row r="20" spans="1:4" s="7" customFormat="1" ht="19.649999999999999" customHeight="1" x14ac:dyDescent="0.25">
      <c r="A20" s="49" t="s">
        <v>315</v>
      </c>
      <c r="B20" s="10" t="s">
        <v>314</v>
      </c>
      <c r="C20" s="15">
        <v>367</v>
      </c>
    </row>
    <row r="21" spans="1:4" s="7" customFormat="1" ht="19.649999999999999" customHeight="1" x14ac:dyDescent="0.25">
      <c r="A21" s="48" t="s">
        <v>316</v>
      </c>
      <c r="B21" s="8" t="s">
        <v>317</v>
      </c>
      <c r="C21" s="279">
        <v>57</v>
      </c>
    </row>
    <row r="22" spans="1:4" s="7" customFormat="1" ht="19.649999999999999" customHeight="1" x14ac:dyDescent="0.25">
      <c r="A22" s="49" t="s">
        <v>318</v>
      </c>
      <c r="B22" s="10" t="s">
        <v>319</v>
      </c>
      <c r="C22" s="15">
        <v>1537</v>
      </c>
    </row>
    <row r="23" spans="1:4" s="7" customFormat="1" ht="19.649999999999999" customHeight="1" x14ac:dyDescent="0.25">
      <c r="A23" s="12"/>
      <c r="B23" s="12" t="s">
        <v>270</v>
      </c>
      <c r="C23" s="280">
        <v>166295</v>
      </c>
    </row>
    <row r="24" spans="1:4" s="7" customFormat="1" ht="34.35" customHeight="1" x14ac:dyDescent="0.25">
      <c r="A24" s="47"/>
    </row>
    <row r="25" spans="1:4" s="7" customFormat="1" ht="24" customHeight="1" x14ac:dyDescent="0.25">
      <c r="A25" s="278" t="s">
        <v>296</v>
      </c>
      <c r="B25" s="278" t="s">
        <v>297</v>
      </c>
      <c r="C25" s="278" t="s">
        <v>298</v>
      </c>
    </row>
    <row r="26" spans="1:4" s="7" customFormat="1" ht="19.649999999999999" customHeight="1" x14ac:dyDescent="0.25">
      <c r="A26" s="48" t="s">
        <v>320</v>
      </c>
      <c r="B26" s="8" t="s">
        <v>321</v>
      </c>
      <c r="C26" s="279">
        <v>1041816.5</v>
      </c>
    </row>
    <row r="27" spans="1:4" s="7" customFormat="1" ht="19.649999999999999" customHeight="1" x14ac:dyDescent="0.25">
      <c r="A27" s="49" t="s">
        <v>322</v>
      </c>
      <c r="B27" s="10" t="s">
        <v>323</v>
      </c>
      <c r="C27" s="15">
        <v>121</v>
      </c>
    </row>
    <row r="28" spans="1:4" s="7" customFormat="1" ht="19.649999999999999" customHeight="1" x14ac:dyDescent="0.25">
      <c r="A28" s="12"/>
      <c r="B28" s="12" t="s">
        <v>270</v>
      </c>
      <c r="C28" s="280">
        <v>1041937.5</v>
      </c>
    </row>
    <row r="29" spans="1:4" s="7" customFormat="1" ht="20.85" customHeight="1" x14ac:dyDescent="0.25">
      <c r="A29" s="47"/>
    </row>
    <row r="30" spans="1:4" s="7" customFormat="1" ht="24" customHeight="1" x14ac:dyDescent="0.25">
      <c r="A30" s="278" t="s">
        <v>296</v>
      </c>
      <c r="B30" s="278" t="s">
        <v>297</v>
      </c>
      <c r="C30" s="283" t="s">
        <v>298</v>
      </c>
      <c r="D30" s="283"/>
    </row>
    <row r="31" spans="1:4" s="7" customFormat="1" ht="19.649999999999999" customHeight="1" x14ac:dyDescent="0.25">
      <c r="A31" s="48" t="s">
        <v>324</v>
      </c>
      <c r="B31" s="8" t="s">
        <v>325</v>
      </c>
      <c r="C31" s="284">
        <v>2927</v>
      </c>
      <c r="D31" s="284"/>
    </row>
    <row r="32" spans="1:4" s="7" customFormat="1" ht="19.649999999999999" customHeight="1" x14ac:dyDescent="0.25">
      <c r="A32" s="12"/>
      <c r="B32" s="12" t="s">
        <v>270</v>
      </c>
      <c r="C32" s="285">
        <v>2927</v>
      </c>
      <c r="D32" s="285"/>
    </row>
    <row r="33" spans="1:3" s="7" customFormat="1" ht="12.75" customHeight="1" x14ac:dyDescent="0.25">
      <c r="A33" s="47"/>
    </row>
    <row r="34" spans="1:3" s="7" customFormat="1" ht="24" customHeight="1" x14ac:dyDescent="0.25">
      <c r="A34" s="278" t="s">
        <v>296</v>
      </c>
      <c r="B34" s="278" t="s">
        <v>297</v>
      </c>
      <c r="C34" s="278" t="s">
        <v>298</v>
      </c>
    </row>
    <row r="35" spans="1:3" s="7" customFormat="1" ht="19.649999999999999" customHeight="1" x14ac:dyDescent="0.25">
      <c r="A35" s="48" t="s">
        <v>326</v>
      </c>
      <c r="B35" s="8" t="s">
        <v>327</v>
      </c>
      <c r="C35" s="279">
        <v>111637</v>
      </c>
    </row>
    <row r="36" spans="1:3" s="7" customFormat="1" ht="19.649999999999999" customHeight="1" x14ac:dyDescent="0.25">
      <c r="A36" s="49" t="s">
        <v>328</v>
      </c>
      <c r="B36" s="10" t="s">
        <v>329</v>
      </c>
      <c r="C36" s="15">
        <v>13</v>
      </c>
    </row>
    <row r="37" spans="1:3" s="7" customFormat="1" ht="19.649999999999999" customHeight="1" x14ac:dyDescent="0.25">
      <c r="A37" s="12"/>
      <c r="B37" s="12" t="s">
        <v>270</v>
      </c>
      <c r="C37" s="280">
        <v>111650</v>
      </c>
    </row>
    <row r="290" spans="8:10" x14ac:dyDescent="0.25">
      <c r="H290" s="42"/>
    </row>
    <row r="295" spans="8:10" x14ac:dyDescent="0.25">
      <c r="J295" s="74"/>
    </row>
  </sheetData>
  <mergeCells count="4">
    <mergeCell ref="A2:C2"/>
    <mergeCell ref="C30:D30"/>
    <mergeCell ref="C31:D31"/>
    <mergeCell ref="C32:D32"/>
  </mergeCells>
  <pageMargins left="0.7" right="0.7" top="0.75" bottom="0.75" header="0.3" footer="0.3"/>
  <pageSetup paperSize="9" orientation="landscape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95"/>
  <sheetViews>
    <sheetView workbookViewId="0">
      <selection activeCell="AD46" sqref="AD46"/>
    </sheetView>
  </sheetViews>
  <sheetFormatPr defaultColWidth="9.109375" defaultRowHeight="13.2" x14ac:dyDescent="0.25"/>
  <cols>
    <col min="1" max="1" width="55.33203125" style="50" customWidth="1"/>
    <col min="2" max="2" width="13.5546875" style="14" customWidth="1"/>
    <col min="3" max="3" width="16.5546875" style="14" customWidth="1"/>
    <col min="4" max="4" width="14.6640625" style="14" customWidth="1"/>
    <col min="5" max="5" width="20" style="14" customWidth="1"/>
    <col min="6" max="6" width="23" style="14" customWidth="1"/>
    <col min="7" max="7" width="8" style="14" bestFit="1" customWidth="1"/>
    <col min="8" max="16384" width="9.109375" style="14"/>
  </cols>
  <sheetData>
    <row r="1" spans="1:7" s="7" customFormat="1" ht="3.15" customHeight="1" x14ac:dyDescent="0.25">
      <c r="A1" s="47"/>
    </row>
    <row r="2" spans="1:7" s="59" customFormat="1" ht="31.5" customHeight="1" x14ac:dyDescent="0.2">
      <c r="A2" s="282" t="s">
        <v>295</v>
      </c>
      <c r="B2" s="282"/>
      <c r="C2" s="282"/>
    </row>
    <row r="3" spans="1:7" s="7" customFormat="1" ht="25.5" customHeight="1" x14ac:dyDescent="0.25">
      <c r="A3" s="47"/>
    </row>
    <row r="4" spans="1:7" s="7" customFormat="1" ht="24" customHeight="1" x14ac:dyDescent="0.25">
      <c r="A4" s="278" t="s">
        <v>242</v>
      </c>
      <c r="B4" s="278" t="s">
        <v>241</v>
      </c>
      <c r="C4" s="278" t="s">
        <v>240</v>
      </c>
      <c r="D4" s="278" t="s">
        <v>296</v>
      </c>
      <c r="E4" s="278" t="s">
        <v>297</v>
      </c>
      <c r="F4" s="278" t="s">
        <v>298</v>
      </c>
    </row>
    <row r="5" spans="1:7" s="7" customFormat="1" ht="19.649999999999999" customHeight="1" x14ac:dyDescent="0.2">
      <c r="A5" s="51" t="s">
        <v>248</v>
      </c>
      <c r="B5" s="16" t="s">
        <v>247</v>
      </c>
      <c r="C5" s="16" t="s">
        <v>244</v>
      </c>
      <c r="D5" s="8" t="s">
        <v>330</v>
      </c>
      <c r="E5" s="8" t="s">
        <v>331</v>
      </c>
      <c r="F5" s="279">
        <v>-2</v>
      </c>
    </row>
    <row r="6" spans="1:7" s="7" customFormat="1" ht="19.649999999999999" customHeight="1" x14ac:dyDescent="0.2">
      <c r="A6" s="52"/>
      <c r="B6" s="17"/>
      <c r="C6" s="17"/>
      <c r="D6" s="10" t="s">
        <v>324</v>
      </c>
      <c r="E6" s="10" t="s">
        <v>325</v>
      </c>
      <c r="F6" s="15">
        <v>2927</v>
      </c>
    </row>
    <row r="7" spans="1:7" s="7" customFormat="1" ht="19.649999999999999" customHeight="1" x14ac:dyDescent="0.2">
      <c r="A7" s="51"/>
      <c r="B7" s="16"/>
      <c r="C7" s="16"/>
      <c r="D7" s="8" t="s">
        <v>326</v>
      </c>
      <c r="E7" s="8" t="s">
        <v>327</v>
      </c>
      <c r="F7" s="279">
        <v>111637</v>
      </c>
    </row>
    <row r="8" spans="1:7" s="7" customFormat="1" ht="19.649999999999999" customHeight="1" x14ac:dyDescent="0.2">
      <c r="A8" s="52"/>
      <c r="B8" s="17"/>
      <c r="C8" s="17"/>
      <c r="D8" s="10" t="s">
        <v>328</v>
      </c>
      <c r="E8" s="10" t="s">
        <v>329</v>
      </c>
      <c r="F8" s="15">
        <v>13</v>
      </c>
    </row>
    <row r="9" spans="1:7" s="7" customFormat="1" ht="19.649999999999999" customHeight="1" x14ac:dyDescent="0.2">
      <c r="A9" s="51"/>
      <c r="B9" s="16"/>
      <c r="C9" s="16"/>
      <c r="D9" s="8" t="s">
        <v>320</v>
      </c>
      <c r="E9" s="8" t="s">
        <v>321</v>
      </c>
      <c r="F9" s="279">
        <v>1041816.5</v>
      </c>
    </row>
    <row r="10" spans="1:7" s="7" customFormat="1" ht="19.649999999999999" customHeight="1" x14ac:dyDescent="0.2">
      <c r="A10" s="52"/>
      <c r="B10" s="17"/>
      <c r="C10" s="17"/>
      <c r="D10" s="10" t="s">
        <v>322</v>
      </c>
      <c r="E10" s="10" t="s">
        <v>323</v>
      </c>
      <c r="F10" s="15">
        <v>121</v>
      </c>
    </row>
    <row r="11" spans="1:7" s="7" customFormat="1" ht="19.649999999999999" customHeight="1" x14ac:dyDescent="0.2">
      <c r="A11" s="51"/>
      <c r="B11" s="16"/>
      <c r="C11" s="16"/>
      <c r="D11" s="8" t="s">
        <v>313</v>
      </c>
      <c r="E11" s="8" t="s">
        <v>314</v>
      </c>
      <c r="F11" s="279">
        <v>164334</v>
      </c>
    </row>
    <row r="12" spans="1:7" s="7" customFormat="1" ht="19.649999999999999" customHeight="1" x14ac:dyDescent="0.2">
      <c r="A12" s="52"/>
      <c r="B12" s="17"/>
      <c r="C12" s="17"/>
      <c r="D12" s="10" t="s">
        <v>315</v>
      </c>
      <c r="E12" s="10" t="s">
        <v>314</v>
      </c>
      <c r="F12" s="15">
        <v>367</v>
      </c>
    </row>
    <row r="13" spans="1:7" s="7" customFormat="1" ht="19.649999999999999" customHeight="1" x14ac:dyDescent="0.2">
      <c r="A13" s="51"/>
      <c r="B13" s="16"/>
      <c r="C13" s="16"/>
      <c r="D13" s="8" t="s">
        <v>316</v>
      </c>
      <c r="E13" s="8" t="s">
        <v>317</v>
      </c>
      <c r="F13" s="279">
        <v>57</v>
      </c>
    </row>
    <row r="14" spans="1:7" s="7" customFormat="1" ht="19.649999999999999" customHeight="1" x14ac:dyDescent="0.2">
      <c r="A14" s="52"/>
      <c r="B14" s="17"/>
      <c r="C14" s="17"/>
      <c r="D14" s="10" t="s">
        <v>318</v>
      </c>
      <c r="E14" s="10" t="s">
        <v>319</v>
      </c>
      <c r="F14" s="15">
        <v>1537</v>
      </c>
    </row>
    <row r="15" spans="1:7" s="7" customFormat="1" ht="19.649999999999999" customHeight="1" x14ac:dyDescent="0.2">
      <c r="A15" s="51"/>
      <c r="B15" s="16"/>
      <c r="C15" s="16"/>
      <c r="D15" s="8" t="s">
        <v>299</v>
      </c>
      <c r="E15" s="8" t="s">
        <v>300</v>
      </c>
      <c r="F15" s="279">
        <v>381</v>
      </c>
    </row>
    <row r="16" spans="1:7" s="7" customFormat="1" ht="19.649999999999999" customHeight="1" x14ac:dyDescent="0.2">
      <c r="A16" s="52"/>
      <c r="B16" s="17"/>
      <c r="C16" s="17"/>
      <c r="D16" s="10" t="s">
        <v>301</v>
      </c>
      <c r="E16" s="10" t="s">
        <v>300</v>
      </c>
      <c r="F16" s="15">
        <v>2047866.06</v>
      </c>
      <c r="G16" s="63">
        <f>SUM(F15:F18)</f>
        <v>2050501.06</v>
      </c>
    </row>
    <row r="17" spans="1:7" s="7" customFormat="1" ht="19.649999999999999" customHeight="1" x14ac:dyDescent="0.2">
      <c r="A17" s="51"/>
      <c r="B17" s="16"/>
      <c r="C17" s="16"/>
      <c r="D17" s="8" t="s">
        <v>302</v>
      </c>
      <c r="E17" s="8" t="s">
        <v>303</v>
      </c>
      <c r="F17" s="279">
        <v>918</v>
      </c>
    </row>
    <row r="18" spans="1:7" s="7" customFormat="1" ht="19.649999999999999" customHeight="1" x14ac:dyDescent="0.2">
      <c r="A18" s="52"/>
      <c r="B18" s="17"/>
      <c r="C18" s="17"/>
      <c r="D18" s="10" t="s">
        <v>304</v>
      </c>
      <c r="E18" s="10" t="s">
        <v>305</v>
      </c>
      <c r="F18" s="15">
        <v>1336</v>
      </c>
      <c r="G18" s="36"/>
    </row>
    <row r="19" spans="1:7" s="7" customFormat="1" ht="19.649999999999999" customHeight="1" x14ac:dyDescent="0.2">
      <c r="A19" s="51"/>
      <c r="B19" s="16"/>
      <c r="C19" s="16"/>
      <c r="D19" s="8" t="s">
        <v>306</v>
      </c>
      <c r="E19" s="8" t="s">
        <v>307</v>
      </c>
      <c r="F19" s="279">
        <v>14410</v>
      </c>
    </row>
    <row r="20" spans="1:7" s="7" customFormat="1" ht="19.649999999999999" customHeight="1" x14ac:dyDescent="0.2">
      <c r="A20" s="52"/>
      <c r="B20" s="17"/>
      <c r="C20" s="17"/>
      <c r="D20" s="10" t="s">
        <v>308</v>
      </c>
      <c r="E20" s="10" t="s">
        <v>307</v>
      </c>
      <c r="F20" s="15">
        <v>2020915.68</v>
      </c>
    </row>
    <row r="21" spans="1:7" s="7" customFormat="1" ht="19.649999999999999" customHeight="1" x14ac:dyDescent="0.2">
      <c r="A21" s="51"/>
      <c r="B21" s="16"/>
      <c r="C21" s="16"/>
      <c r="D21" s="8" t="s">
        <v>309</v>
      </c>
      <c r="E21" s="8" t="s">
        <v>310</v>
      </c>
      <c r="F21" s="279">
        <v>1371</v>
      </c>
    </row>
    <row r="22" spans="1:7" s="7" customFormat="1" ht="19.649999999999999" customHeight="1" x14ac:dyDescent="0.2">
      <c r="A22" s="52"/>
      <c r="B22" s="17"/>
      <c r="C22" s="17"/>
      <c r="D22" s="10" t="s">
        <v>311</v>
      </c>
      <c r="E22" s="10" t="s">
        <v>312</v>
      </c>
      <c r="F22" s="15">
        <v>5</v>
      </c>
      <c r="G22" s="63">
        <f>SUM(F19:F22)</f>
        <v>2036701.68</v>
      </c>
    </row>
    <row r="23" spans="1:7" s="7" customFormat="1" ht="19.649999999999999" customHeight="1" x14ac:dyDescent="0.2">
      <c r="A23" s="51"/>
      <c r="B23" s="16"/>
      <c r="C23" s="16"/>
      <c r="D23" s="8" t="s">
        <v>332</v>
      </c>
      <c r="E23" s="8" t="s">
        <v>333</v>
      </c>
      <c r="F23" s="37">
        <v>1050</v>
      </c>
    </row>
    <row r="24" spans="1:7" s="7" customFormat="1" ht="19.649999999999999" customHeight="1" x14ac:dyDescent="0.2">
      <c r="A24" s="52"/>
      <c r="B24" s="17"/>
      <c r="C24" s="17"/>
      <c r="D24" s="10" t="s">
        <v>334</v>
      </c>
      <c r="E24" s="10" t="s">
        <v>335</v>
      </c>
      <c r="F24" s="38">
        <v>362</v>
      </c>
    </row>
    <row r="25" spans="1:7" s="7" customFormat="1" ht="19.649999999999999" customHeight="1" x14ac:dyDescent="0.2">
      <c r="A25" s="51"/>
      <c r="B25" s="16"/>
      <c r="C25" s="16"/>
      <c r="D25" s="8" t="s">
        <v>336</v>
      </c>
      <c r="E25" s="8" t="s">
        <v>337</v>
      </c>
      <c r="F25" s="37">
        <v>892</v>
      </c>
    </row>
    <row r="26" spans="1:7" s="7" customFormat="1" ht="19.649999999999999" customHeight="1" x14ac:dyDescent="0.2">
      <c r="A26" s="52"/>
      <c r="B26" s="17"/>
      <c r="C26" s="17"/>
      <c r="D26" s="10" t="s">
        <v>338</v>
      </c>
      <c r="E26" s="10" t="s">
        <v>339</v>
      </c>
      <c r="F26" s="38">
        <v>1064</v>
      </c>
    </row>
    <row r="27" spans="1:7" s="7" customFormat="1" ht="19.649999999999999" customHeight="1" x14ac:dyDescent="0.2">
      <c r="A27" s="51"/>
      <c r="B27" s="16"/>
      <c r="C27" s="16"/>
      <c r="D27" s="8" t="s">
        <v>340</v>
      </c>
      <c r="E27" s="8" t="s">
        <v>341</v>
      </c>
      <c r="F27" s="37">
        <v>84</v>
      </c>
    </row>
    <row r="28" spans="1:7" s="7" customFormat="1" ht="19.649999999999999" customHeight="1" x14ac:dyDescent="0.2">
      <c r="A28" s="52"/>
      <c r="B28" s="17"/>
      <c r="C28" s="17"/>
      <c r="D28" s="10" t="s">
        <v>342</v>
      </c>
      <c r="E28" s="10" t="s">
        <v>343</v>
      </c>
      <c r="F28" s="38">
        <v>156</v>
      </c>
    </row>
    <row r="29" spans="1:7" s="7" customFormat="1" ht="19.649999999999999" customHeight="1" x14ac:dyDescent="0.2">
      <c r="A29" s="51"/>
      <c r="B29" s="16"/>
      <c r="C29" s="16"/>
      <c r="D29" s="8" t="s">
        <v>344</v>
      </c>
      <c r="E29" s="8" t="s">
        <v>345</v>
      </c>
      <c r="F29" s="37">
        <v>1024</v>
      </c>
    </row>
    <row r="30" spans="1:7" s="7" customFormat="1" ht="19.649999999999999" customHeight="1" x14ac:dyDescent="0.2">
      <c r="A30" s="52"/>
      <c r="B30" s="17"/>
      <c r="C30" s="17"/>
      <c r="D30" s="10" t="s">
        <v>346</v>
      </c>
      <c r="E30" s="10" t="s">
        <v>347</v>
      </c>
      <c r="F30" s="38">
        <v>1917</v>
      </c>
    </row>
    <row r="31" spans="1:7" s="7" customFormat="1" ht="19.649999999999999" customHeight="1" x14ac:dyDescent="0.2">
      <c r="A31" s="51"/>
      <c r="B31" s="16"/>
      <c r="C31" s="16"/>
      <c r="D31" s="8" t="s">
        <v>348</v>
      </c>
      <c r="E31" s="8" t="s">
        <v>349</v>
      </c>
      <c r="F31" s="37">
        <v>4168</v>
      </c>
    </row>
    <row r="32" spans="1:7" s="7" customFormat="1" ht="19.649999999999999" customHeight="1" x14ac:dyDescent="0.2">
      <c r="A32" s="52"/>
      <c r="B32" s="17"/>
      <c r="C32" s="17"/>
      <c r="D32" s="10" t="s">
        <v>350</v>
      </c>
      <c r="E32" s="10" t="s">
        <v>351</v>
      </c>
      <c r="F32" s="38">
        <v>1282</v>
      </c>
    </row>
    <row r="33" spans="1:7" s="7" customFormat="1" ht="19.649999999999999" customHeight="1" x14ac:dyDescent="0.2">
      <c r="A33" s="51"/>
      <c r="B33" s="16"/>
      <c r="C33" s="16"/>
      <c r="D33" s="8" t="s">
        <v>352</v>
      </c>
      <c r="E33" s="8" t="s">
        <v>353</v>
      </c>
      <c r="F33" s="37">
        <v>201</v>
      </c>
    </row>
    <row r="34" spans="1:7" s="7" customFormat="1" ht="19.649999999999999" customHeight="1" x14ac:dyDescent="0.2">
      <c r="A34" s="52"/>
      <c r="B34" s="17"/>
      <c r="C34" s="17"/>
      <c r="D34" s="10" t="s">
        <v>354</v>
      </c>
      <c r="E34" s="10" t="s">
        <v>351</v>
      </c>
      <c r="F34" s="38">
        <v>1508</v>
      </c>
    </row>
    <row r="35" spans="1:7" s="7" customFormat="1" ht="19.649999999999999" customHeight="1" x14ac:dyDescent="0.2">
      <c r="A35" s="51"/>
      <c r="B35" s="16"/>
      <c r="C35" s="16"/>
      <c r="D35" s="8" t="s">
        <v>355</v>
      </c>
      <c r="E35" s="8" t="s">
        <v>351</v>
      </c>
      <c r="F35" s="37">
        <v>4493</v>
      </c>
    </row>
    <row r="36" spans="1:7" s="7" customFormat="1" ht="19.649999999999999" customHeight="1" x14ac:dyDescent="0.2">
      <c r="A36" s="52"/>
      <c r="B36" s="17"/>
      <c r="C36" s="17"/>
      <c r="D36" s="10" t="s">
        <v>356</v>
      </c>
      <c r="E36" s="10" t="s">
        <v>357</v>
      </c>
      <c r="F36" s="38">
        <v>42</v>
      </c>
    </row>
    <row r="37" spans="1:7" s="7" customFormat="1" ht="19.649999999999999" customHeight="1" x14ac:dyDescent="0.2">
      <c r="A37" s="51"/>
      <c r="B37" s="16"/>
      <c r="C37" s="16"/>
      <c r="D37" s="8" t="s">
        <v>358</v>
      </c>
      <c r="E37" s="8" t="s">
        <v>359</v>
      </c>
      <c r="F37" s="37">
        <v>144</v>
      </c>
    </row>
    <row r="38" spans="1:7" s="7" customFormat="1" ht="19.649999999999999" customHeight="1" x14ac:dyDescent="0.2">
      <c r="A38" s="52"/>
      <c r="B38" s="17"/>
      <c r="C38" s="17"/>
      <c r="D38" s="10" t="s">
        <v>360</v>
      </c>
      <c r="E38" s="10" t="s">
        <v>351</v>
      </c>
      <c r="F38" s="38">
        <v>1160</v>
      </c>
    </row>
    <row r="39" spans="1:7" s="7" customFormat="1" ht="19.649999999999999" customHeight="1" x14ac:dyDescent="0.2">
      <c r="A39" s="51"/>
      <c r="B39" s="16"/>
      <c r="C39" s="16"/>
      <c r="D39" s="8" t="s">
        <v>361</v>
      </c>
      <c r="E39" s="8" t="s">
        <v>351</v>
      </c>
      <c r="F39" s="37">
        <v>53572.93</v>
      </c>
    </row>
    <row r="40" spans="1:7" s="7" customFormat="1" ht="19.649999999999999" customHeight="1" x14ac:dyDescent="0.2">
      <c r="A40" s="52"/>
      <c r="B40" s="17"/>
      <c r="C40" s="17"/>
      <c r="D40" s="10" t="s">
        <v>362</v>
      </c>
      <c r="E40" s="10" t="s">
        <v>351</v>
      </c>
      <c r="F40" s="38">
        <v>197</v>
      </c>
      <c r="G40" s="63">
        <f>SUM(F23:F40)</f>
        <v>73316.929999999993</v>
      </c>
    </row>
    <row r="41" spans="1:7" s="7" customFormat="1" ht="11.1" customHeight="1" x14ac:dyDescent="0.25">
      <c r="A41" s="18"/>
      <c r="B41" s="18"/>
      <c r="C41" s="18"/>
      <c r="D41" s="18"/>
      <c r="E41" s="18"/>
      <c r="F41" s="18"/>
    </row>
    <row r="42" spans="1:7" s="7" customFormat="1" ht="19.649999999999999" customHeight="1" x14ac:dyDescent="0.25">
      <c r="A42" s="19"/>
      <c r="B42" s="12"/>
      <c r="C42" s="12"/>
      <c r="D42" s="12"/>
      <c r="E42" s="12" t="s">
        <v>270</v>
      </c>
      <c r="F42" s="20">
        <v>5483327.1699999999</v>
      </c>
    </row>
    <row r="290" spans="8:10" x14ac:dyDescent="0.25">
      <c r="H290" s="42"/>
    </row>
    <row r="295" spans="8:10" x14ac:dyDescent="0.25">
      <c r="J295" s="74"/>
    </row>
  </sheetData>
  <mergeCells count="1">
    <mergeCell ref="A2:C2"/>
  </mergeCells>
  <pageMargins left="0.7" right="0.7" top="0.75" bottom="0.75" header="0.3" footer="0.3"/>
  <pageSetup paperSize="9" orientation="landscape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290"/>
  <sheetViews>
    <sheetView workbookViewId="0">
      <selection activeCell="L30" sqref="L30"/>
    </sheetView>
  </sheetViews>
  <sheetFormatPr defaultRowHeight="13.2" x14ac:dyDescent="0.25"/>
  <cols>
    <col min="1" max="1" width="1" style="44" customWidth="1"/>
    <col min="2" max="2" width="6" style="24" customWidth="1"/>
    <col min="3" max="3" width="7" style="24" customWidth="1"/>
    <col min="4" max="4" width="21" style="24" customWidth="1"/>
    <col min="5" max="5" width="8" style="24" customWidth="1"/>
    <col min="6" max="6" width="18" style="24" customWidth="1"/>
    <col min="7" max="7" width="12" style="24" customWidth="1"/>
    <col min="8" max="10" width="9.109375" style="24"/>
    <col min="11" max="11" width="19.44140625" style="24" bestFit="1" customWidth="1"/>
    <col min="12" max="12" width="27" style="24" bestFit="1" customWidth="1"/>
    <col min="13" max="256" width="9.109375" style="24"/>
    <col min="257" max="257" width="1" style="24" customWidth="1"/>
    <col min="258" max="258" width="6" style="24" customWidth="1"/>
    <col min="259" max="259" width="7" style="24" customWidth="1"/>
    <col min="260" max="260" width="21" style="24" customWidth="1"/>
    <col min="261" max="261" width="8" style="24" customWidth="1"/>
    <col min="262" max="262" width="18" style="24" customWidth="1"/>
    <col min="263" max="263" width="12" style="24" customWidth="1"/>
    <col min="264" max="266" width="9.109375" style="24"/>
    <col min="267" max="267" width="19.44140625" style="24" bestFit="1" customWidth="1"/>
    <col min="268" max="268" width="27" style="24" bestFit="1" customWidth="1"/>
    <col min="269" max="512" width="9.109375" style="24"/>
    <col min="513" max="513" width="1" style="24" customWidth="1"/>
    <col min="514" max="514" width="6" style="24" customWidth="1"/>
    <col min="515" max="515" width="7" style="24" customWidth="1"/>
    <col min="516" max="516" width="21" style="24" customWidth="1"/>
    <col min="517" max="517" width="8" style="24" customWidth="1"/>
    <col min="518" max="518" width="18" style="24" customWidth="1"/>
    <col min="519" max="519" width="12" style="24" customWidth="1"/>
    <col min="520" max="522" width="9.109375" style="24"/>
    <col min="523" max="523" width="19.44140625" style="24" bestFit="1" customWidth="1"/>
    <col min="524" max="524" width="27" style="24" bestFit="1" customWidth="1"/>
    <col min="525" max="768" width="9.109375" style="24"/>
    <col min="769" max="769" width="1" style="24" customWidth="1"/>
    <col min="770" max="770" width="6" style="24" customWidth="1"/>
    <col min="771" max="771" width="7" style="24" customWidth="1"/>
    <col min="772" max="772" width="21" style="24" customWidth="1"/>
    <col min="773" max="773" width="8" style="24" customWidth="1"/>
    <col min="774" max="774" width="18" style="24" customWidth="1"/>
    <col min="775" max="775" width="12" style="24" customWidth="1"/>
    <col min="776" max="778" width="9.109375" style="24"/>
    <col min="779" max="779" width="19.44140625" style="24" bestFit="1" customWidth="1"/>
    <col min="780" max="780" width="27" style="24" bestFit="1" customWidth="1"/>
    <col min="781" max="1024" width="9.109375" style="24"/>
    <col min="1025" max="1025" width="1" style="24" customWidth="1"/>
    <col min="1026" max="1026" width="6" style="24" customWidth="1"/>
    <col min="1027" max="1027" width="7" style="24" customWidth="1"/>
    <col min="1028" max="1028" width="21" style="24" customWidth="1"/>
    <col min="1029" max="1029" width="8" style="24" customWidth="1"/>
    <col min="1030" max="1030" width="18" style="24" customWidth="1"/>
    <col min="1031" max="1031" width="12" style="24" customWidth="1"/>
    <col min="1032" max="1034" width="9.109375" style="24"/>
    <col min="1035" max="1035" width="19.44140625" style="24" bestFit="1" customWidth="1"/>
    <col min="1036" max="1036" width="27" style="24" bestFit="1" customWidth="1"/>
    <col min="1037" max="1280" width="9.109375" style="24"/>
    <col min="1281" max="1281" width="1" style="24" customWidth="1"/>
    <col min="1282" max="1282" width="6" style="24" customWidth="1"/>
    <col min="1283" max="1283" width="7" style="24" customWidth="1"/>
    <col min="1284" max="1284" width="21" style="24" customWidth="1"/>
    <col min="1285" max="1285" width="8" style="24" customWidth="1"/>
    <col min="1286" max="1286" width="18" style="24" customWidth="1"/>
    <col min="1287" max="1287" width="12" style="24" customWidth="1"/>
    <col min="1288" max="1290" width="9.109375" style="24"/>
    <col min="1291" max="1291" width="19.44140625" style="24" bestFit="1" customWidth="1"/>
    <col min="1292" max="1292" width="27" style="24" bestFit="1" customWidth="1"/>
    <col min="1293" max="1536" width="9.109375" style="24"/>
    <col min="1537" max="1537" width="1" style="24" customWidth="1"/>
    <col min="1538" max="1538" width="6" style="24" customWidth="1"/>
    <col min="1539" max="1539" width="7" style="24" customWidth="1"/>
    <col min="1540" max="1540" width="21" style="24" customWidth="1"/>
    <col min="1541" max="1541" width="8" style="24" customWidth="1"/>
    <col min="1542" max="1542" width="18" style="24" customWidth="1"/>
    <col min="1543" max="1543" width="12" style="24" customWidth="1"/>
    <col min="1544" max="1546" width="9.109375" style="24"/>
    <col min="1547" max="1547" width="19.44140625" style="24" bestFit="1" customWidth="1"/>
    <col min="1548" max="1548" width="27" style="24" bestFit="1" customWidth="1"/>
    <col min="1549" max="1792" width="9.109375" style="24"/>
    <col min="1793" max="1793" width="1" style="24" customWidth="1"/>
    <col min="1794" max="1794" width="6" style="24" customWidth="1"/>
    <col min="1795" max="1795" width="7" style="24" customWidth="1"/>
    <col min="1796" max="1796" width="21" style="24" customWidth="1"/>
    <col min="1797" max="1797" width="8" style="24" customWidth="1"/>
    <col min="1798" max="1798" width="18" style="24" customWidth="1"/>
    <col min="1799" max="1799" width="12" style="24" customWidth="1"/>
    <col min="1800" max="1802" width="9.109375" style="24"/>
    <col min="1803" max="1803" width="19.44140625" style="24" bestFit="1" customWidth="1"/>
    <col min="1804" max="1804" width="27" style="24" bestFit="1" customWidth="1"/>
    <col min="1805" max="2048" width="9.109375" style="24"/>
    <col min="2049" max="2049" width="1" style="24" customWidth="1"/>
    <col min="2050" max="2050" width="6" style="24" customWidth="1"/>
    <col min="2051" max="2051" width="7" style="24" customWidth="1"/>
    <col min="2052" max="2052" width="21" style="24" customWidth="1"/>
    <col min="2053" max="2053" width="8" style="24" customWidth="1"/>
    <col min="2054" max="2054" width="18" style="24" customWidth="1"/>
    <col min="2055" max="2055" width="12" style="24" customWidth="1"/>
    <col min="2056" max="2058" width="9.109375" style="24"/>
    <col min="2059" max="2059" width="19.44140625" style="24" bestFit="1" customWidth="1"/>
    <col min="2060" max="2060" width="27" style="24" bestFit="1" customWidth="1"/>
    <col min="2061" max="2304" width="9.109375" style="24"/>
    <col min="2305" max="2305" width="1" style="24" customWidth="1"/>
    <col min="2306" max="2306" width="6" style="24" customWidth="1"/>
    <col min="2307" max="2307" width="7" style="24" customWidth="1"/>
    <col min="2308" max="2308" width="21" style="24" customWidth="1"/>
    <col min="2309" max="2309" width="8" style="24" customWidth="1"/>
    <col min="2310" max="2310" width="18" style="24" customWidth="1"/>
    <col min="2311" max="2311" width="12" style="24" customWidth="1"/>
    <col min="2312" max="2314" width="9.109375" style="24"/>
    <col min="2315" max="2315" width="19.44140625" style="24" bestFit="1" customWidth="1"/>
    <col min="2316" max="2316" width="27" style="24" bestFit="1" customWidth="1"/>
    <col min="2317" max="2560" width="9.109375" style="24"/>
    <col min="2561" max="2561" width="1" style="24" customWidth="1"/>
    <col min="2562" max="2562" width="6" style="24" customWidth="1"/>
    <col min="2563" max="2563" width="7" style="24" customWidth="1"/>
    <col min="2564" max="2564" width="21" style="24" customWidth="1"/>
    <col min="2565" max="2565" width="8" style="24" customWidth="1"/>
    <col min="2566" max="2566" width="18" style="24" customWidth="1"/>
    <col min="2567" max="2567" width="12" style="24" customWidth="1"/>
    <col min="2568" max="2570" width="9.109375" style="24"/>
    <col min="2571" max="2571" width="19.44140625" style="24" bestFit="1" customWidth="1"/>
    <col min="2572" max="2572" width="27" style="24" bestFit="1" customWidth="1"/>
    <col min="2573" max="2816" width="9.109375" style="24"/>
    <col min="2817" max="2817" width="1" style="24" customWidth="1"/>
    <col min="2818" max="2818" width="6" style="24" customWidth="1"/>
    <col min="2819" max="2819" width="7" style="24" customWidth="1"/>
    <col min="2820" max="2820" width="21" style="24" customWidth="1"/>
    <col min="2821" max="2821" width="8" style="24" customWidth="1"/>
    <col min="2822" max="2822" width="18" style="24" customWidth="1"/>
    <col min="2823" max="2823" width="12" style="24" customWidth="1"/>
    <col min="2824" max="2826" width="9.109375" style="24"/>
    <col min="2827" max="2827" width="19.44140625" style="24" bestFit="1" customWidth="1"/>
    <col min="2828" max="2828" width="27" style="24" bestFit="1" customWidth="1"/>
    <col min="2829" max="3072" width="9.109375" style="24"/>
    <col min="3073" max="3073" width="1" style="24" customWidth="1"/>
    <col min="3074" max="3074" width="6" style="24" customWidth="1"/>
    <col min="3075" max="3075" width="7" style="24" customWidth="1"/>
    <col min="3076" max="3076" width="21" style="24" customWidth="1"/>
    <col min="3077" max="3077" width="8" style="24" customWidth="1"/>
    <col min="3078" max="3078" width="18" style="24" customWidth="1"/>
    <col min="3079" max="3079" width="12" style="24" customWidth="1"/>
    <col min="3080" max="3082" width="9.109375" style="24"/>
    <col min="3083" max="3083" width="19.44140625" style="24" bestFit="1" customWidth="1"/>
    <col min="3084" max="3084" width="27" style="24" bestFit="1" customWidth="1"/>
    <col min="3085" max="3328" width="9.109375" style="24"/>
    <col min="3329" max="3329" width="1" style="24" customWidth="1"/>
    <col min="3330" max="3330" width="6" style="24" customWidth="1"/>
    <col min="3331" max="3331" width="7" style="24" customWidth="1"/>
    <col min="3332" max="3332" width="21" style="24" customWidth="1"/>
    <col min="3333" max="3333" width="8" style="24" customWidth="1"/>
    <col min="3334" max="3334" width="18" style="24" customWidth="1"/>
    <col min="3335" max="3335" width="12" style="24" customWidth="1"/>
    <col min="3336" max="3338" width="9.109375" style="24"/>
    <col min="3339" max="3339" width="19.44140625" style="24" bestFit="1" customWidth="1"/>
    <col min="3340" max="3340" width="27" style="24" bestFit="1" customWidth="1"/>
    <col min="3341" max="3584" width="9.109375" style="24"/>
    <col min="3585" max="3585" width="1" style="24" customWidth="1"/>
    <col min="3586" max="3586" width="6" style="24" customWidth="1"/>
    <col min="3587" max="3587" width="7" style="24" customWidth="1"/>
    <col min="3588" max="3588" width="21" style="24" customWidth="1"/>
    <col min="3589" max="3589" width="8" style="24" customWidth="1"/>
    <col min="3590" max="3590" width="18" style="24" customWidth="1"/>
    <col min="3591" max="3591" width="12" style="24" customWidth="1"/>
    <col min="3592" max="3594" width="9.109375" style="24"/>
    <col min="3595" max="3595" width="19.44140625" style="24" bestFit="1" customWidth="1"/>
    <col min="3596" max="3596" width="27" style="24" bestFit="1" customWidth="1"/>
    <col min="3597" max="3840" width="9.109375" style="24"/>
    <col min="3841" max="3841" width="1" style="24" customWidth="1"/>
    <col min="3842" max="3842" width="6" style="24" customWidth="1"/>
    <col min="3843" max="3843" width="7" style="24" customWidth="1"/>
    <col min="3844" max="3844" width="21" style="24" customWidth="1"/>
    <col min="3845" max="3845" width="8" style="24" customWidth="1"/>
    <col min="3846" max="3846" width="18" style="24" customWidth="1"/>
    <col min="3847" max="3847" width="12" style="24" customWidth="1"/>
    <col min="3848" max="3850" width="9.109375" style="24"/>
    <col min="3851" max="3851" width="19.44140625" style="24" bestFit="1" customWidth="1"/>
    <col min="3852" max="3852" width="27" style="24" bestFit="1" customWidth="1"/>
    <col min="3853" max="4096" width="9.109375" style="24"/>
    <col min="4097" max="4097" width="1" style="24" customWidth="1"/>
    <col min="4098" max="4098" width="6" style="24" customWidth="1"/>
    <col min="4099" max="4099" width="7" style="24" customWidth="1"/>
    <col min="4100" max="4100" width="21" style="24" customWidth="1"/>
    <col min="4101" max="4101" width="8" style="24" customWidth="1"/>
    <col min="4102" max="4102" width="18" style="24" customWidth="1"/>
    <col min="4103" max="4103" width="12" style="24" customWidth="1"/>
    <col min="4104" max="4106" width="9.109375" style="24"/>
    <col min="4107" max="4107" width="19.44140625" style="24" bestFit="1" customWidth="1"/>
    <col min="4108" max="4108" width="27" style="24" bestFit="1" customWidth="1"/>
    <col min="4109" max="4352" width="9.109375" style="24"/>
    <col min="4353" max="4353" width="1" style="24" customWidth="1"/>
    <col min="4354" max="4354" width="6" style="24" customWidth="1"/>
    <col min="4355" max="4355" width="7" style="24" customWidth="1"/>
    <col min="4356" max="4356" width="21" style="24" customWidth="1"/>
    <col min="4357" max="4357" width="8" style="24" customWidth="1"/>
    <col min="4358" max="4358" width="18" style="24" customWidth="1"/>
    <col min="4359" max="4359" width="12" style="24" customWidth="1"/>
    <col min="4360" max="4362" width="9.109375" style="24"/>
    <col min="4363" max="4363" width="19.44140625" style="24" bestFit="1" customWidth="1"/>
    <col min="4364" max="4364" width="27" style="24" bestFit="1" customWidth="1"/>
    <col min="4365" max="4608" width="9.109375" style="24"/>
    <col min="4609" max="4609" width="1" style="24" customWidth="1"/>
    <col min="4610" max="4610" width="6" style="24" customWidth="1"/>
    <col min="4611" max="4611" width="7" style="24" customWidth="1"/>
    <col min="4612" max="4612" width="21" style="24" customWidth="1"/>
    <col min="4613" max="4613" width="8" style="24" customWidth="1"/>
    <col min="4614" max="4614" width="18" style="24" customWidth="1"/>
    <col min="4615" max="4615" width="12" style="24" customWidth="1"/>
    <col min="4616" max="4618" width="9.109375" style="24"/>
    <col min="4619" max="4619" width="19.44140625" style="24" bestFit="1" customWidth="1"/>
    <col min="4620" max="4620" width="27" style="24" bestFit="1" customWidth="1"/>
    <col min="4621" max="4864" width="9.109375" style="24"/>
    <col min="4865" max="4865" width="1" style="24" customWidth="1"/>
    <col min="4866" max="4866" width="6" style="24" customWidth="1"/>
    <col min="4867" max="4867" width="7" style="24" customWidth="1"/>
    <col min="4868" max="4868" width="21" style="24" customWidth="1"/>
    <col min="4869" max="4869" width="8" style="24" customWidth="1"/>
    <col min="4870" max="4870" width="18" style="24" customWidth="1"/>
    <col min="4871" max="4871" width="12" style="24" customWidth="1"/>
    <col min="4872" max="4874" width="9.109375" style="24"/>
    <col min="4875" max="4875" width="19.44140625" style="24" bestFit="1" customWidth="1"/>
    <col min="4876" max="4876" width="27" style="24" bestFit="1" customWidth="1"/>
    <col min="4877" max="5120" width="9.109375" style="24"/>
    <col min="5121" max="5121" width="1" style="24" customWidth="1"/>
    <col min="5122" max="5122" width="6" style="24" customWidth="1"/>
    <col min="5123" max="5123" width="7" style="24" customWidth="1"/>
    <col min="5124" max="5124" width="21" style="24" customWidth="1"/>
    <col min="5125" max="5125" width="8" style="24" customWidth="1"/>
    <col min="5126" max="5126" width="18" style="24" customWidth="1"/>
    <col min="5127" max="5127" width="12" style="24" customWidth="1"/>
    <col min="5128" max="5130" width="9.109375" style="24"/>
    <col min="5131" max="5131" width="19.44140625" style="24" bestFit="1" customWidth="1"/>
    <col min="5132" max="5132" width="27" style="24" bestFit="1" customWidth="1"/>
    <col min="5133" max="5376" width="9.109375" style="24"/>
    <col min="5377" max="5377" width="1" style="24" customWidth="1"/>
    <col min="5378" max="5378" width="6" style="24" customWidth="1"/>
    <col min="5379" max="5379" width="7" style="24" customWidth="1"/>
    <col min="5380" max="5380" width="21" style="24" customWidth="1"/>
    <col min="5381" max="5381" width="8" style="24" customWidth="1"/>
    <col min="5382" max="5382" width="18" style="24" customWidth="1"/>
    <col min="5383" max="5383" width="12" style="24" customWidth="1"/>
    <col min="5384" max="5386" width="9.109375" style="24"/>
    <col min="5387" max="5387" width="19.44140625" style="24" bestFit="1" customWidth="1"/>
    <col min="5388" max="5388" width="27" style="24" bestFit="1" customWidth="1"/>
    <col min="5389" max="5632" width="9.109375" style="24"/>
    <col min="5633" max="5633" width="1" style="24" customWidth="1"/>
    <col min="5634" max="5634" width="6" style="24" customWidth="1"/>
    <col min="5635" max="5635" width="7" style="24" customWidth="1"/>
    <col min="5636" max="5636" width="21" style="24" customWidth="1"/>
    <col min="5637" max="5637" width="8" style="24" customWidth="1"/>
    <col min="5638" max="5638" width="18" style="24" customWidth="1"/>
    <col min="5639" max="5639" width="12" style="24" customWidth="1"/>
    <col min="5640" max="5642" width="9.109375" style="24"/>
    <col min="5643" max="5643" width="19.44140625" style="24" bestFit="1" customWidth="1"/>
    <col min="5644" max="5644" width="27" style="24" bestFit="1" customWidth="1"/>
    <col min="5645" max="5888" width="9.109375" style="24"/>
    <col min="5889" max="5889" width="1" style="24" customWidth="1"/>
    <col min="5890" max="5890" width="6" style="24" customWidth="1"/>
    <col min="5891" max="5891" width="7" style="24" customWidth="1"/>
    <col min="5892" max="5892" width="21" style="24" customWidth="1"/>
    <col min="5893" max="5893" width="8" style="24" customWidth="1"/>
    <col min="5894" max="5894" width="18" style="24" customWidth="1"/>
    <col min="5895" max="5895" width="12" style="24" customWidth="1"/>
    <col min="5896" max="5898" width="9.109375" style="24"/>
    <col min="5899" max="5899" width="19.44140625" style="24" bestFit="1" customWidth="1"/>
    <col min="5900" max="5900" width="27" style="24" bestFit="1" customWidth="1"/>
    <col min="5901" max="6144" width="9.109375" style="24"/>
    <col min="6145" max="6145" width="1" style="24" customWidth="1"/>
    <col min="6146" max="6146" width="6" style="24" customWidth="1"/>
    <col min="6147" max="6147" width="7" style="24" customWidth="1"/>
    <col min="6148" max="6148" width="21" style="24" customWidth="1"/>
    <col min="6149" max="6149" width="8" style="24" customWidth="1"/>
    <col min="6150" max="6150" width="18" style="24" customWidth="1"/>
    <col min="6151" max="6151" width="12" style="24" customWidth="1"/>
    <col min="6152" max="6154" width="9.109375" style="24"/>
    <col min="6155" max="6155" width="19.44140625" style="24" bestFit="1" customWidth="1"/>
    <col min="6156" max="6156" width="27" style="24" bestFit="1" customWidth="1"/>
    <col min="6157" max="6400" width="9.109375" style="24"/>
    <col min="6401" max="6401" width="1" style="24" customWidth="1"/>
    <col min="6402" max="6402" width="6" style="24" customWidth="1"/>
    <col min="6403" max="6403" width="7" style="24" customWidth="1"/>
    <col min="6404" max="6404" width="21" style="24" customWidth="1"/>
    <col min="6405" max="6405" width="8" style="24" customWidth="1"/>
    <col min="6406" max="6406" width="18" style="24" customWidth="1"/>
    <col min="6407" max="6407" width="12" style="24" customWidth="1"/>
    <col min="6408" max="6410" width="9.109375" style="24"/>
    <col min="6411" max="6411" width="19.44140625" style="24" bestFit="1" customWidth="1"/>
    <col min="6412" max="6412" width="27" style="24" bestFit="1" customWidth="1"/>
    <col min="6413" max="6656" width="9.109375" style="24"/>
    <col min="6657" max="6657" width="1" style="24" customWidth="1"/>
    <col min="6658" max="6658" width="6" style="24" customWidth="1"/>
    <col min="6659" max="6659" width="7" style="24" customWidth="1"/>
    <col min="6660" max="6660" width="21" style="24" customWidth="1"/>
    <col min="6661" max="6661" width="8" style="24" customWidth="1"/>
    <col min="6662" max="6662" width="18" style="24" customWidth="1"/>
    <col min="6663" max="6663" width="12" style="24" customWidth="1"/>
    <col min="6664" max="6666" width="9.109375" style="24"/>
    <col min="6667" max="6667" width="19.44140625" style="24" bestFit="1" customWidth="1"/>
    <col min="6668" max="6668" width="27" style="24" bestFit="1" customWidth="1"/>
    <col min="6669" max="6912" width="9.109375" style="24"/>
    <col min="6913" max="6913" width="1" style="24" customWidth="1"/>
    <col min="6914" max="6914" width="6" style="24" customWidth="1"/>
    <col min="6915" max="6915" width="7" style="24" customWidth="1"/>
    <col min="6916" max="6916" width="21" style="24" customWidth="1"/>
    <col min="6917" max="6917" width="8" style="24" customWidth="1"/>
    <col min="6918" max="6918" width="18" style="24" customWidth="1"/>
    <col min="6919" max="6919" width="12" style="24" customWidth="1"/>
    <col min="6920" max="6922" width="9.109375" style="24"/>
    <col min="6923" max="6923" width="19.44140625" style="24" bestFit="1" customWidth="1"/>
    <col min="6924" max="6924" width="27" style="24" bestFit="1" customWidth="1"/>
    <col min="6925" max="7168" width="9.109375" style="24"/>
    <col min="7169" max="7169" width="1" style="24" customWidth="1"/>
    <col min="7170" max="7170" width="6" style="24" customWidth="1"/>
    <col min="7171" max="7171" width="7" style="24" customWidth="1"/>
    <col min="7172" max="7172" width="21" style="24" customWidth="1"/>
    <col min="7173" max="7173" width="8" style="24" customWidth="1"/>
    <col min="7174" max="7174" width="18" style="24" customWidth="1"/>
    <col min="7175" max="7175" width="12" style="24" customWidth="1"/>
    <col min="7176" max="7178" width="9.109375" style="24"/>
    <col min="7179" max="7179" width="19.44140625" style="24" bestFit="1" customWidth="1"/>
    <col min="7180" max="7180" width="27" style="24" bestFit="1" customWidth="1"/>
    <col min="7181" max="7424" width="9.109375" style="24"/>
    <col min="7425" max="7425" width="1" style="24" customWidth="1"/>
    <col min="7426" max="7426" width="6" style="24" customWidth="1"/>
    <col min="7427" max="7427" width="7" style="24" customWidth="1"/>
    <col min="7428" max="7428" width="21" style="24" customWidth="1"/>
    <col min="7429" max="7429" width="8" style="24" customWidth="1"/>
    <col min="7430" max="7430" width="18" style="24" customWidth="1"/>
    <col min="7431" max="7431" width="12" style="24" customWidth="1"/>
    <col min="7432" max="7434" width="9.109375" style="24"/>
    <col min="7435" max="7435" width="19.44140625" style="24" bestFit="1" customWidth="1"/>
    <col min="7436" max="7436" width="27" style="24" bestFit="1" customWidth="1"/>
    <col min="7437" max="7680" width="9.109375" style="24"/>
    <col min="7681" max="7681" width="1" style="24" customWidth="1"/>
    <col min="7682" max="7682" width="6" style="24" customWidth="1"/>
    <col min="7683" max="7683" width="7" style="24" customWidth="1"/>
    <col min="7684" max="7684" width="21" style="24" customWidth="1"/>
    <col min="7685" max="7685" width="8" style="24" customWidth="1"/>
    <col min="7686" max="7686" width="18" style="24" customWidth="1"/>
    <col min="7687" max="7687" width="12" style="24" customWidth="1"/>
    <col min="7688" max="7690" width="9.109375" style="24"/>
    <col min="7691" max="7691" width="19.44140625" style="24" bestFit="1" customWidth="1"/>
    <col min="7692" max="7692" width="27" style="24" bestFit="1" customWidth="1"/>
    <col min="7693" max="7936" width="9.109375" style="24"/>
    <col min="7937" max="7937" width="1" style="24" customWidth="1"/>
    <col min="7938" max="7938" width="6" style="24" customWidth="1"/>
    <col min="7939" max="7939" width="7" style="24" customWidth="1"/>
    <col min="7940" max="7940" width="21" style="24" customWidth="1"/>
    <col min="7941" max="7941" width="8" style="24" customWidth="1"/>
    <col min="7942" max="7942" width="18" style="24" customWidth="1"/>
    <col min="7943" max="7943" width="12" style="24" customWidth="1"/>
    <col min="7944" max="7946" width="9.109375" style="24"/>
    <col min="7947" max="7947" width="19.44140625" style="24" bestFit="1" customWidth="1"/>
    <col min="7948" max="7948" width="27" style="24" bestFit="1" customWidth="1"/>
    <col min="7949" max="8192" width="9.109375" style="24"/>
    <col min="8193" max="8193" width="1" style="24" customWidth="1"/>
    <col min="8194" max="8194" width="6" style="24" customWidth="1"/>
    <col min="8195" max="8195" width="7" style="24" customWidth="1"/>
    <col min="8196" max="8196" width="21" style="24" customWidth="1"/>
    <col min="8197" max="8197" width="8" style="24" customWidth="1"/>
    <col min="8198" max="8198" width="18" style="24" customWidth="1"/>
    <col min="8199" max="8199" width="12" style="24" customWidth="1"/>
    <col min="8200" max="8202" width="9.109375" style="24"/>
    <col min="8203" max="8203" width="19.44140625" style="24" bestFit="1" customWidth="1"/>
    <col min="8204" max="8204" width="27" style="24" bestFit="1" customWidth="1"/>
    <col min="8205" max="8448" width="9.109375" style="24"/>
    <col min="8449" max="8449" width="1" style="24" customWidth="1"/>
    <col min="8450" max="8450" width="6" style="24" customWidth="1"/>
    <col min="8451" max="8451" width="7" style="24" customWidth="1"/>
    <col min="8452" max="8452" width="21" style="24" customWidth="1"/>
    <col min="8453" max="8453" width="8" style="24" customWidth="1"/>
    <col min="8454" max="8454" width="18" style="24" customWidth="1"/>
    <col min="8455" max="8455" width="12" style="24" customWidth="1"/>
    <col min="8456" max="8458" width="9.109375" style="24"/>
    <col min="8459" max="8459" width="19.44140625" style="24" bestFit="1" customWidth="1"/>
    <col min="8460" max="8460" width="27" style="24" bestFit="1" customWidth="1"/>
    <col min="8461" max="8704" width="9.109375" style="24"/>
    <col min="8705" max="8705" width="1" style="24" customWidth="1"/>
    <col min="8706" max="8706" width="6" style="24" customWidth="1"/>
    <col min="8707" max="8707" width="7" style="24" customWidth="1"/>
    <col min="8708" max="8708" width="21" style="24" customWidth="1"/>
    <col min="8709" max="8709" width="8" style="24" customWidth="1"/>
    <col min="8710" max="8710" width="18" style="24" customWidth="1"/>
    <col min="8711" max="8711" width="12" style="24" customWidth="1"/>
    <col min="8712" max="8714" width="9.109375" style="24"/>
    <col min="8715" max="8715" width="19.44140625" style="24" bestFit="1" customWidth="1"/>
    <col min="8716" max="8716" width="27" style="24" bestFit="1" customWidth="1"/>
    <col min="8717" max="8960" width="9.109375" style="24"/>
    <col min="8961" max="8961" width="1" style="24" customWidth="1"/>
    <col min="8962" max="8962" width="6" style="24" customWidth="1"/>
    <col min="8963" max="8963" width="7" style="24" customWidth="1"/>
    <col min="8964" max="8964" width="21" style="24" customWidth="1"/>
    <col min="8965" max="8965" width="8" style="24" customWidth="1"/>
    <col min="8966" max="8966" width="18" style="24" customWidth="1"/>
    <col min="8967" max="8967" width="12" style="24" customWidth="1"/>
    <col min="8968" max="8970" width="9.109375" style="24"/>
    <col min="8971" max="8971" width="19.44140625" style="24" bestFit="1" customWidth="1"/>
    <col min="8972" max="8972" width="27" style="24" bestFit="1" customWidth="1"/>
    <col min="8973" max="9216" width="9.109375" style="24"/>
    <col min="9217" max="9217" width="1" style="24" customWidth="1"/>
    <col min="9218" max="9218" width="6" style="24" customWidth="1"/>
    <col min="9219" max="9219" width="7" style="24" customWidth="1"/>
    <col min="9220" max="9220" width="21" style="24" customWidth="1"/>
    <col min="9221" max="9221" width="8" style="24" customWidth="1"/>
    <col min="9222" max="9222" width="18" style="24" customWidth="1"/>
    <col min="9223" max="9223" width="12" style="24" customWidth="1"/>
    <col min="9224" max="9226" width="9.109375" style="24"/>
    <col min="9227" max="9227" width="19.44140625" style="24" bestFit="1" customWidth="1"/>
    <col min="9228" max="9228" width="27" style="24" bestFit="1" customWidth="1"/>
    <col min="9229" max="9472" width="9.109375" style="24"/>
    <col min="9473" max="9473" width="1" style="24" customWidth="1"/>
    <col min="9474" max="9474" width="6" style="24" customWidth="1"/>
    <col min="9475" max="9475" width="7" style="24" customWidth="1"/>
    <col min="9476" max="9476" width="21" style="24" customWidth="1"/>
    <col min="9477" max="9477" width="8" style="24" customWidth="1"/>
    <col min="9478" max="9478" width="18" style="24" customWidth="1"/>
    <col min="9479" max="9479" width="12" style="24" customWidth="1"/>
    <col min="9480" max="9482" width="9.109375" style="24"/>
    <col min="9483" max="9483" width="19.44140625" style="24" bestFit="1" customWidth="1"/>
    <col min="9484" max="9484" width="27" style="24" bestFit="1" customWidth="1"/>
    <col min="9485" max="9728" width="9.109375" style="24"/>
    <col min="9729" max="9729" width="1" style="24" customWidth="1"/>
    <col min="9730" max="9730" width="6" style="24" customWidth="1"/>
    <col min="9731" max="9731" width="7" style="24" customWidth="1"/>
    <col min="9732" max="9732" width="21" style="24" customWidth="1"/>
    <col min="9733" max="9733" width="8" style="24" customWidth="1"/>
    <col min="9734" max="9734" width="18" style="24" customWidth="1"/>
    <col min="9735" max="9735" width="12" style="24" customWidth="1"/>
    <col min="9736" max="9738" width="9.109375" style="24"/>
    <col min="9739" max="9739" width="19.44140625" style="24" bestFit="1" customWidth="1"/>
    <col min="9740" max="9740" width="27" style="24" bestFit="1" customWidth="1"/>
    <col min="9741" max="9984" width="9.109375" style="24"/>
    <col min="9985" max="9985" width="1" style="24" customWidth="1"/>
    <col min="9986" max="9986" width="6" style="24" customWidth="1"/>
    <col min="9987" max="9987" width="7" style="24" customWidth="1"/>
    <col min="9988" max="9988" width="21" style="24" customWidth="1"/>
    <col min="9989" max="9989" width="8" style="24" customWidth="1"/>
    <col min="9990" max="9990" width="18" style="24" customWidth="1"/>
    <col min="9991" max="9991" width="12" style="24" customWidth="1"/>
    <col min="9992" max="9994" width="9.109375" style="24"/>
    <col min="9995" max="9995" width="19.44140625" style="24" bestFit="1" customWidth="1"/>
    <col min="9996" max="9996" width="27" style="24" bestFit="1" customWidth="1"/>
    <col min="9997" max="10240" width="9.109375" style="24"/>
    <col min="10241" max="10241" width="1" style="24" customWidth="1"/>
    <col min="10242" max="10242" width="6" style="24" customWidth="1"/>
    <col min="10243" max="10243" width="7" style="24" customWidth="1"/>
    <col min="10244" max="10244" width="21" style="24" customWidth="1"/>
    <col min="10245" max="10245" width="8" style="24" customWidth="1"/>
    <col min="10246" max="10246" width="18" style="24" customWidth="1"/>
    <col min="10247" max="10247" width="12" style="24" customWidth="1"/>
    <col min="10248" max="10250" width="9.109375" style="24"/>
    <col min="10251" max="10251" width="19.44140625" style="24" bestFit="1" customWidth="1"/>
    <col min="10252" max="10252" width="27" style="24" bestFit="1" customWidth="1"/>
    <col min="10253" max="10496" width="9.109375" style="24"/>
    <col min="10497" max="10497" width="1" style="24" customWidth="1"/>
    <col min="10498" max="10498" width="6" style="24" customWidth="1"/>
    <col min="10499" max="10499" width="7" style="24" customWidth="1"/>
    <col min="10500" max="10500" width="21" style="24" customWidth="1"/>
    <col min="10501" max="10501" width="8" style="24" customWidth="1"/>
    <col min="10502" max="10502" width="18" style="24" customWidth="1"/>
    <col min="10503" max="10503" width="12" style="24" customWidth="1"/>
    <col min="10504" max="10506" width="9.109375" style="24"/>
    <col min="10507" max="10507" width="19.44140625" style="24" bestFit="1" customWidth="1"/>
    <col min="10508" max="10508" width="27" style="24" bestFit="1" customWidth="1"/>
    <col min="10509" max="10752" width="9.109375" style="24"/>
    <col min="10753" max="10753" width="1" style="24" customWidth="1"/>
    <col min="10754" max="10754" width="6" style="24" customWidth="1"/>
    <col min="10755" max="10755" width="7" style="24" customWidth="1"/>
    <col min="10756" max="10756" width="21" style="24" customWidth="1"/>
    <col min="10757" max="10757" width="8" style="24" customWidth="1"/>
    <col min="10758" max="10758" width="18" style="24" customWidth="1"/>
    <col min="10759" max="10759" width="12" style="24" customWidth="1"/>
    <col min="10760" max="10762" width="9.109375" style="24"/>
    <col min="10763" max="10763" width="19.44140625" style="24" bestFit="1" customWidth="1"/>
    <col min="10764" max="10764" width="27" style="24" bestFit="1" customWidth="1"/>
    <col min="10765" max="11008" width="9.109375" style="24"/>
    <col min="11009" max="11009" width="1" style="24" customWidth="1"/>
    <col min="11010" max="11010" width="6" style="24" customWidth="1"/>
    <col min="11011" max="11011" width="7" style="24" customWidth="1"/>
    <col min="11012" max="11012" width="21" style="24" customWidth="1"/>
    <col min="11013" max="11013" width="8" style="24" customWidth="1"/>
    <col min="11014" max="11014" width="18" style="24" customWidth="1"/>
    <col min="11015" max="11015" width="12" style="24" customWidth="1"/>
    <col min="11016" max="11018" width="9.109375" style="24"/>
    <col min="11019" max="11019" width="19.44140625" style="24" bestFit="1" customWidth="1"/>
    <col min="11020" max="11020" width="27" style="24" bestFit="1" customWidth="1"/>
    <col min="11021" max="11264" width="9.109375" style="24"/>
    <col min="11265" max="11265" width="1" style="24" customWidth="1"/>
    <col min="11266" max="11266" width="6" style="24" customWidth="1"/>
    <col min="11267" max="11267" width="7" style="24" customWidth="1"/>
    <col min="11268" max="11268" width="21" style="24" customWidth="1"/>
    <col min="11269" max="11269" width="8" style="24" customWidth="1"/>
    <col min="11270" max="11270" width="18" style="24" customWidth="1"/>
    <col min="11271" max="11271" width="12" style="24" customWidth="1"/>
    <col min="11272" max="11274" width="9.109375" style="24"/>
    <col min="11275" max="11275" width="19.44140625" style="24" bestFit="1" customWidth="1"/>
    <col min="11276" max="11276" width="27" style="24" bestFit="1" customWidth="1"/>
    <col min="11277" max="11520" width="9.109375" style="24"/>
    <col min="11521" max="11521" width="1" style="24" customWidth="1"/>
    <col min="11522" max="11522" width="6" style="24" customWidth="1"/>
    <col min="11523" max="11523" width="7" style="24" customWidth="1"/>
    <col min="11524" max="11524" width="21" style="24" customWidth="1"/>
    <col min="11525" max="11525" width="8" style="24" customWidth="1"/>
    <col min="11526" max="11526" width="18" style="24" customWidth="1"/>
    <col min="11527" max="11527" width="12" style="24" customWidth="1"/>
    <col min="11528" max="11530" width="9.109375" style="24"/>
    <col min="11531" max="11531" width="19.44140625" style="24" bestFit="1" customWidth="1"/>
    <col min="11532" max="11532" width="27" style="24" bestFit="1" customWidth="1"/>
    <col min="11533" max="11776" width="9.109375" style="24"/>
    <col min="11777" max="11777" width="1" style="24" customWidth="1"/>
    <col min="11778" max="11778" width="6" style="24" customWidth="1"/>
    <col min="11779" max="11779" width="7" style="24" customWidth="1"/>
    <col min="11780" max="11780" width="21" style="24" customWidth="1"/>
    <col min="11781" max="11781" width="8" style="24" customWidth="1"/>
    <col min="11782" max="11782" width="18" style="24" customWidth="1"/>
    <col min="11783" max="11783" width="12" style="24" customWidth="1"/>
    <col min="11784" max="11786" width="9.109375" style="24"/>
    <col min="11787" max="11787" width="19.44140625" style="24" bestFit="1" customWidth="1"/>
    <col min="11788" max="11788" width="27" style="24" bestFit="1" customWidth="1"/>
    <col min="11789" max="12032" width="9.109375" style="24"/>
    <col min="12033" max="12033" width="1" style="24" customWidth="1"/>
    <col min="12034" max="12034" width="6" style="24" customWidth="1"/>
    <col min="12035" max="12035" width="7" style="24" customWidth="1"/>
    <col min="12036" max="12036" width="21" style="24" customWidth="1"/>
    <col min="12037" max="12037" width="8" style="24" customWidth="1"/>
    <col min="12038" max="12038" width="18" style="24" customWidth="1"/>
    <col min="12039" max="12039" width="12" style="24" customWidth="1"/>
    <col min="12040" max="12042" width="9.109375" style="24"/>
    <col min="12043" max="12043" width="19.44140625" style="24" bestFit="1" customWidth="1"/>
    <col min="12044" max="12044" width="27" style="24" bestFit="1" customWidth="1"/>
    <col min="12045" max="12288" width="9.109375" style="24"/>
    <col min="12289" max="12289" width="1" style="24" customWidth="1"/>
    <col min="12290" max="12290" width="6" style="24" customWidth="1"/>
    <col min="12291" max="12291" width="7" style="24" customWidth="1"/>
    <col min="12292" max="12292" width="21" style="24" customWidth="1"/>
    <col min="12293" max="12293" width="8" style="24" customWidth="1"/>
    <col min="12294" max="12294" width="18" style="24" customWidth="1"/>
    <col min="12295" max="12295" width="12" style="24" customWidth="1"/>
    <col min="12296" max="12298" width="9.109375" style="24"/>
    <col min="12299" max="12299" width="19.44140625" style="24" bestFit="1" customWidth="1"/>
    <col min="12300" max="12300" width="27" style="24" bestFit="1" customWidth="1"/>
    <col min="12301" max="12544" width="9.109375" style="24"/>
    <col min="12545" max="12545" width="1" style="24" customWidth="1"/>
    <col min="12546" max="12546" width="6" style="24" customWidth="1"/>
    <col min="12547" max="12547" width="7" style="24" customWidth="1"/>
    <col min="12548" max="12548" width="21" style="24" customWidth="1"/>
    <col min="12549" max="12549" width="8" style="24" customWidth="1"/>
    <col min="12550" max="12550" width="18" style="24" customWidth="1"/>
    <col min="12551" max="12551" width="12" style="24" customWidth="1"/>
    <col min="12552" max="12554" width="9.109375" style="24"/>
    <col min="12555" max="12555" width="19.44140625" style="24" bestFit="1" customWidth="1"/>
    <col min="12556" max="12556" width="27" style="24" bestFit="1" customWidth="1"/>
    <col min="12557" max="12800" width="9.109375" style="24"/>
    <col min="12801" max="12801" width="1" style="24" customWidth="1"/>
    <col min="12802" max="12802" width="6" style="24" customWidth="1"/>
    <col min="12803" max="12803" width="7" style="24" customWidth="1"/>
    <col min="12804" max="12804" width="21" style="24" customWidth="1"/>
    <col min="12805" max="12805" width="8" style="24" customWidth="1"/>
    <col min="12806" max="12806" width="18" style="24" customWidth="1"/>
    <col min="12807" max="12807" width="12" style="24" customWidth="1"/>
    <col min="12808" max="12810" width="9.109375" style="24"/>
    <col min="12811" max="12811" width="19.44140625" style="24" bestFit="1" customWidth="1"/>
    <col min="12812" max="12812" width="27" style="24" bestFit="1" customWidth="1"/>
    <col min="12813" max="13056" width="9.109375" style="24"/>
    <col min="13057" max="13057" width="1" style="24" customWidth="1"/>
    <col min="13058" max="13058" width="6" style="24" customWidth="1"/>
    <col min="13059" max="13059" width="7" style="24" customWidth="1"/>
    <col min="13060" max="13060" width="21" style="24" customWidth="1"/>
    <col min="13061" max="13061" width="8" style="24" customWidth="1"/>
    <col min="13062" max="13062" width="18" style="24" customWidth="1"/>
    <col min="13063" max="13063" width="12" style="24" customWidth="1"/>
    <col min="13064" max="13066" width="9.109375" style="24"/>
    <col min="13067" max="13067" width="19.44140625" style="24" bestFit="1" customWidth="1"/>
    <col min="13068" max="13068" width="27" style="24" bestFit="1" customWidth="1"/>
    <col min="13069" max="13312" width="9.109375" style="24"/>
    <col min="13313" max="13313" width="1" style="24" customWidth="1"/>
    <col min="13314" max="13314" width="6" style="24" customWidth="1"/>
    <col min="13315" max="13315" width="7" style="24" customWidth="1"/>
    <col min="13316" max="13316" width="21" style="24" customWidth="1"/>
    <col min="13317" max="13317" width="8" style="24" customWidth="1"/>
    <col min="13318" max="13318" width="18" style="24" customWidth="1"/>
    <col min="13319" max="13319" width="12" style="24" customWidth="1"/>
    <col min="13320" max="13322" width="9.109375" style="24"/>
    <col min="13323" max="13323" width="19.44140625" style="24" bestFit="1" customWidth="1"/>
    <col min="13324" max="13324" width="27" style="24" bestFit="1" customWidth="1"/>
    <col min="13325" max="13568" width="9.109375" style="24"/>
    <col min="13569" max="13569" width="1" style="24" customWidth="1"/>
    <col min="13570" max="13570" width="6" style="24" customWidth="1"/>
    <col min="13571" max="13571" width="7" style="24" customWidth="1"/>
    <col min="13572" max="13572" width="21" style="24" customWidth="1"/>
    <col min="13573" max="13573" width="8" style="24" customWidth="1"/>
    <col min="13574" max="13574" width="18" style="24" customWidth="1"/>
    <col min="13575" max="13575" width="12" style="24" customWidth="1"/>
    <col min="13576" max="13578" width="9.109375" style="24"/>
    <col min="13579" max="13579" width="19.44140625" style="24" bestFit="1" customWidth="1"/>
    <col min="13580" max="13580" width="27" style="24" bestFit="1" customWidth="1"/>
    <col min="13581" max="13824" width="9.109375" style="24"/>
    <col min="13825" max="13825" width="1" style="24" customWidth="1"/>
    <col min="13826" max="13826" width="6" style="24" customWidth="1"/>
    <col min="13827" max="13827" width="7" style="24" customWidth="1"/>
    <col min="13828" max="13828" width="21" style="24" customWidth="1"/>
    <col min="13829" max="13829" width="8" style="24" customWidth="1"/>
    <col min="13830" max="13830" width="18" style="24" customWidth="1"/>
    <col min="13831" max="13831" width="12" style="24" customWidth="1"/>
    <col min="13832" max="13834" width="9.109375" style="24"/>
    <col min="13835" max="13835" width="19.44140625" style="24" bestFit="1" customWidth="1"/>
    <col min="13836" max="13836" width="27" style="24" bestFit="1" customWidth="1"/>
    <col min="13837" max="14080" width="9.109375" style="24"/>
    <col min="14081" max="14081" width="1" style="24" customWidth="1"/>
    <col min="14082" max="14082" width="6" style="24" customWidth="1"/>
    <col min="14083" max="14083" width="7" style="24" customWidth="1"/>
    <col min="14084" max="14084" width="21" style="24" customWidth="1"/>
    <col min="14085" max="14085" width="8" style="24" customWidth="1"/>
    <col min="14086" max="14086" width="18" style="24" customWidth="1"/>
    <col min="14087" max="14087" width="12" style="24" customWidth="1"/>
    <col min="14088" max="14090" width="9.109375" style="24"/>
    <col min="14091" max="14091" width="19.44140625" style="24" bestFit="1" customWidth="1"/>
    <col min="14092" max="14092" width="27" style="24" bestFit="1" customWidth="1"/>
    <col min="14093" max="14336" width="9.109375" style="24"/>
    <col min="14337" max="14337" width="1" style="24" customWidth="1"/>
    <col min="14338" max="14338" width="6" style="24" customWidth="1"/>
    <col min="14339" max="14339" width="7" style="24" customWidth="1"/>
    <col min="14340" max="14340" width="21" style="24" customWidth="1"/>
    <col min="14341" max="14341" width="8" style="24" customWidth="1"/>
    <col min="14342" max="14342" width="18" style="24" customWidth="1"/>
    <col min="14343" max="14343" width="12" style="24" customWidth="1"/>
    <col min="14344" max="14346" width="9.109375" style="24"/>
    <col min="14347" max="14347" width="19.44140625" style="24" bestFit="1" customWidth="1"/>
    <col min="14348" max="14348" width="27" style="24" bestFit="1" customWidth="1"/>
    <col min="14349" max="14592" width="9.109375" style="24"/>
    <col min="14593" max="14593" width="1" style="24" customWidth="1"/>
    <col min="14594" max="14594" width="6" style="24" customWidth="1"/>
    <col min="14595" max="14595" width="7" style="24" customWidth="1"/>
    <col min="14596" max="14596" width="21" style="24" customWidth="1"/>
    <col min="14597" max="14597" width="8" style="24" customWidth="1"/>
    <col min="14598" max="14598" width="18" style="24" customWidth="1"/>
    <col min="14599" max="14599" width="12" style="24" customWidth="1"/>
    <col min="14600" max="14602" width="9.109375" style="24"/>
    <col min="14603" max="14603" width="19.44140625" style="24" bestFit="1" customWidth="1"/>
    <col min="14604" max="14604" width="27" style="24" bestFit="1" customWidth="1"/>
    <col min="14605" max="14848" width="9.109375" style="24"/>
    <col min="14849" max="14849" width="1" style="24" customWidth="1"/>
    <col min="14850" max="14850" width="6" style="24" customWidth="1"/>
    <col min="14851" max="14851" width="7" style="24" customWidth="1"/>
    <col min="14852" max="14852" width="21" style="24" customWidth="1"/>
    <col min="14853" max="14853" width="8" style="24" customWidth="1"/>
    <col min="14854" max="14854" width="18" style="24" customWidth="1"/>
    <col min="14855" max="14855" width="12" style="24" customWidth="1"/>
    <col min="14856" max="14858" width="9.109375" style="24"/>
    <col min="14859" max="14859" width="19.44140625" style="24" bestFit="1" customWidth="1"/>
    <col min="14860" max="14860" width="27" style="24" bestFit="1" customWidth="1"/>
    <col min="14861" max="15104" width="9.109375" style="24"/>
    <col min="15105" max="15105" width="1" style="24" customWidth="1"/>
    <col min="15106" max="15106" width="6" style="24" customWidth="1"/>
    <col min="15107" max="15107" width="7" style="24" customWidth="1"/>
    <col min="15108" max="15108" width="21" style="24" customWidth="1"/>
    <col min="15109" max="15109" width="8" style="24" customWidth="1"/>
    <col min="15110" max="15110" width="18" style="24" customWidth="1"/>
    <col min="15111" max="15111" width="12" style="24" customWidth="1"/>
    <col min="15112" max="15114" width="9.109375" style="24"/>
    <col min="15115" max="15115" width="19.44140625" style="24" bestFit="1" customWidth="1"/>
    <col min="15116" max="15116" width="27" style="24" bestFit="1" customWidth="1"/>
    <col min="15117" max="15360" width="9.109375" style="24"/>
    <col min="15361" max="15361" width="1" style="24" customWidth="1"/>
    <col min="15362" max="15362" width="6" style="24" customWidth="1"/>
    <col min="15363" max="15363" width="7" style="24" customWidth="1"/>
    <col min="15364" max="15364" width="21" style="24" customWidth="1"/>
    <col min="15365" max="15365" width="8" style="24" customWidth="1"/>
    <col min="15366" max="15366" width="18" style="24" customWidth="1"/>
    <col min="15367" max="15367" width="12" style="24" customWidth="1"/>
    <col min="15368" max="15370" width="9.109375" style="24"/>
    <col min="15371" max="15371" width="19.44140625" style="24" bestFit="1" customWidth="1"/>
    <col min="15372" max="15372" width="27" style="24" bestFit="1" customWidth="1"/>
    <col min="15373" max="15616" width="9.109375" style="24"/>
    <col min="15617" max="15617" width="1" style="24" customWidth="1"/>
    <col min="15618" max="15618" width="6" style="24" customWidth="1"/>
    <col min="15619" max="15619" width="7" style="24" customWidth="1"/>
    <col min="15620" max="15620" width="21" style="24" customWidth="1"/>
    <col min="15621" max="15621" width="8" style="24" customWidth="1"/>
    <col min="15622" max="15622" width="18" style="24" customWidth="1"/>
    <col min="15623" max="15623" width="12" style="24" customWidth="1"/>
    <col min="15624" max="15626" width="9.109375" style="24"/>
    <col min="15627" max="15627" width="19.44140625" style="24" bestFit="1" customWidth="1"/>
    <col min="15628" max="15628" width="27" style="24" bestFit="1" customWidth="1"/>
    <col min="15629" max="15872" width="9.109375" style="24"/>
    <col min="15873" max="15873" width="1" style="24" customWidth="1"/>
    <col min="15874" max="15874" width="6" style="24" customWidth="1"/>
    <col min="15875" max="15875" width="7" style="24" customWidth="1"/>
    <col min="15876" max="15876" width="21" style="24" customWidth="1"/>
    <col min="15877" max="15877" width="8" style="24" customWidth="1"/>
    <col min="15878" max="15878" width="18" style="24" customWidth="1"/>
    <col min="15879" max="15879" width="12" style="24" customWidth="1"/>
    <col min="15880" max="15882" width="9.109375" style="24"/>
    <col min="15883" max="15883" width="19.44140625" style="24" bestFit="1" customWidth="1"/>
    <col min="15884" max="15884" width="27" style="24" bestFit="1" customWidth="1"/>
    <col min="15885" max="16128" width="9.109375" style="24"/>
    <col min="16129" max="16129" width="1" style="24" customWidth="1"/>
    <col min="16130" max="16130" width="6" style="24" customWidth="1"/>
    <col min="16131" max="16131" width="7" style="24" customWidth="1"/>
    <col min="16132" max="16132" width="21" style="24" customWidth="1"/>
    <col min="16133" max="16133" width="8" style="24" customWidth="1"/>
    <col min="16134" max="16134" width="18" style="24" customWidth="1"/>
    <col min="16135" max="16135" width="12" style="24" customWidth="1"/>
    <col min="16136" max="16138" width="9.109375" style="24"/>
    <col min="16139" max="16139" width="19.44140625" style="24" bestFit="1" customWidth="1"/>
    <col min="16140" max="16140" width="27" style="24" bestFit="1" customWidth="1"/>
    <col min="16141" max="16384" width="9.109375" style="24"/>
  </cols>
  <sheetData>
    <row r="1" spans="1:15" ht="8.85" customHeight="1" x14ac:dyDescent="0.25">
      <c r="B1" s="25"/>
      <c r="C1" s="25" t="s">
        <v>272</v>
      </c>
      <c r="D1" s="25" t="s">
        <v>273</v>
      </c>
      <c r="E1" s="25" t="s">
        <v>297</v>
      </c>
      <c r="F1" s="25" t="s">
        <v>273</v>
      </c>
      <c r="G1" s="25" t="s">
        <v>274</v>
      </c>
      <c r="H1" s="73"/>
      <c r="I1" s="73"/>
      <c r="J1" s="73"/>
      <c r="K1" s="73"/>
      <c r="L1" s="73"/>
      <c r="M1" s="73"/>
      <c r="N1" s="73"/>
      <c r="O1" s="73"/>
    </row>
    <row r="2" spans="1:15" s="58" customFormat="1" ht="15" customHeight="1" x14ac:dyDescent="0.25">
      <c r="A2" s="22"/>
      <c r="B2" s="80" t="s">
        <v>289</v>
      </c>
      <c r="C2" s="80" t="s">
        <v>245</v>
      </c>
      <c r="D2" s="80" t="s">
        <v>290</v>
      </c>
      <c r="E2" s="80" t="s">
        <v>363</v>
      </c>
      <c r="F2" s="80" t="s">
        <v>337</v>
      </c>
      <c r="G2" s="77">
        <v>2</v>
      </c>
      <c r="H2" s="75"/>
      <c r="I2" s="75"/>
      <c r="J2" s="75"/>
      <c r="K2" s="80" t="s">
        <v>289</v>
      </c>
      <c r="L2" s="75"/>
      <c r="M2" s="75"/>
      <c r="N2" s="75"/>
      <c r="O2" s="75"/>
    </row>
    <row r="3" spans="1:15" ht="15" customHeight="1" x14ac:dyDescent="0.25">
      <c r="B3" s="76"/>
      <c r="C3" s="76"/>
      <c r="D3" s="76" t="s">
        <v>290</v>
      </c>
      <c r="E3" s="76" t="s">
        <v>364</v>
      </c>
      <c r="F3" s="76" t="s">
        <v>341</v>
      </c>
      <c r="G3" s="77">
        <v>3</v>
      </c>
      <c r="H3" s="73"/>
      <c r="I3" s="73"/>
      <c r="J3" s="73"/>
      <c r="K3" s="73"/>
      <c r="L3" s="73"/>
      <c r="M3" s="73"/>
      <c r="N3" s="73"/>
      <c r="O3" s="73"/>
    </row>
    <row r="4" spans="1:15" ht="15" customHeight="1" x14ac:dyDescent="0.25">
      <c r="B4" s="25"/>
      <c r="C4" s="25" t="s">
        <v>272</v>
      </c>
      <c r="D4" s="25" t="s">
        <v>273</v>
      </c>
      <c r="E4" s="25" t="s">
        <v>297</v>
      </c>
      <c r="F4" s="25" t="s">
        <v>273</v>
      </c>
      <c r="G4" s="25" t="s">
        <v>274</v>
      </c>
      <c r="H4" s="73"/>
      <c r="I4" s="73"/>
      <c r="J4" s="73"/>
      <c r="K4" s="76" t="s">
        <v>307</v>
      </c>
      <c r="L4" s="78">
        <f>SUM(G18:G21)</f>
        <v>2049400.679999999</v>
      </c>
      <c r="M4" s="73"/>
      <c r="N4" s="73"/>
      <c r="O4" s="73"/>
    </row>
    <row r="5" spans="1:15" ht="15" customHeight="1" x14ac:dyDescent="0.25">
      <c r="B5" s="76"/>
      <c r="C5" s="76" t="s">
        <v>247</v>
      </c>
      <c r="D5" s="76" t="s">
        <v>276</v>
      </c>
      <c r="E5" s="76" t="s">
        <v>365</v>
      </c>
      <c r="F5" s="76" t="s">
        <v>325</v>
      </c>
      <c r="G5" s="77">
        <v>2953</v>
      </c>
      <c r="H5" s="73"/>
      <c r="I5" s="73"/>
      <c r="J5" s="73"/>
      <c r="K5" s="76" t="s">
        <v>300</v>
      </c>
      <c r="L5" s="78">
        <f>SUM(G14:IG17)</f>
        <v>2060333.9000000004</v>
      </c>
      <c r="M5" s="73"/>
      <c r="N5" s="73"/>
      <c r="O5" s="73"/>
    </row>
    <row r="6" spans="1:15" ht="15" customHeight="1" x14ac:dyDescent="0.25">
      <c r="B6" s="76"/>
      <c r="C6" s="76"/>
      <c r="D6" s="76" t="s">
        <v>276</v>
      </c>
      <c r="E6" s="76" t="s">
        <v>326</v>
      </c>
      <c r="F6" s="76" t="s">
        <v>327</v>
      </c>
      <c r="G6" s="77">
        <v>114414</v>
      </c>
      <c r="H6" s="73"/>
      <c r="I6" s="73"/>
      <c r="J6" s="73"/>
      <c r="K6" s="76" t="s">
        <v>314</v>
      </c>
      <c r="L6" s="78">
        <f>SUM(G10:G13)</f>
        <v>168775</v>
      </c>
      <c r="M6" s="73"/>
      <c r="N6" s="73"/>
      <c r="O6" s="73"/>
    </row>
    <row r="7" spans="1:15" ht="15" customHeight="1" x14ac:dyDescent="0.25">
      <c r="B7" s="76"/>
      <c r="C7" s="76"/>
      <c r="D7" s="76" t="s">
        <v>276</v>
      </c>
      <c r="E7" s="76" t="s">
        <v>328</v>
      </c>
      <c r="F7" s="76" t="s">
        <v>329</v>
      </c>
      <c r="G7" s="77">
        <v>13</v>
      </c>
      <c r="H7" s="73"/>
      <c r="I7" s="73"/>
      <c r="J7" s="73"/>
      <c r="K7" s="76" t="s">
        <v>321</v>
      </c>
      <c r="L7" s="78">
        <f>SUM(G8:G9)</f>
        <v>1069806</v>
      </c>
      <c r="M7" s="73"/>
      <c r="N7" s="73"/>
      <c r="O7" s="73"/>
    </row>
    <row r="8" spans="1:15" ht="15" customHeight="1" x14ac:dyDescent="0.25">
      <c r="B8" s="76"/>
      <c r="C8" s="76"/>
      <c r="D8" s="76" t="s">
        <v>276</v>
      </c>
      <c r="E8" s="76" t="s">
        <v>320</v>
      </c>
      <c r="F8" s="76" t="s">
        <v>321</v>
      </c>
      <c r="G8" s="77">
        <v>1069685</v>
      </c>
      <c r="H8" s="73"/>
      <c r="I8" s="73"/>
      <c r="J8" s="73"/>
      <c r="K8" s="76" t="s">
        <v>325</v>
      </c>
      <c r="L8" s="78">
        <f>SUM(G5)</f>
        <v>2953</v>
      </c>
      <c r="M8" s="73"/>
      <c r="N8" s="73"/>
      <c r="O8" s="73"/>
    </row>
    <row r="9" spans="1:15" ht="15" customHeight="1" x14ac:dyDescent="0.25">
      <c r="B9" s="76"/>
      <c r="C9" s="76"/>
      <c r="D9" s="76" t="s">
        <v>276</v>
      </c>
      <c r="E9" s="76" t="s">
        <v>322</v>
      </c>
      <c r="F9" s="76" t="s">
        <v>323</v>
      </c>
      <c r="G9" s="77">
        <v>121</v>
      </c>
      <c r="H9" s="73"/>
      <c r="I9" s="73"/>
      <c r="J9" s="73"/>
      <c r="K9" s="76" t="s">
        <v>327</v>
      </c>
      <c r="L9" s="78">
        <f>SUM(G6:G7)</f>
        <v>114427</v>
      </c>
      <c r="M9" s="73"/>
      <c r="N9" s="73"/>
      <c r="O9" s="73"/>
    </row>
    <row r="10" spans="1:15" ht="15" customHeight="1" x14ac:dyDescent="0.25">
      <c r="B10" s="76"/>
      <c r="C10" s="76"/>
      <c r="D10" s="76" t="s">
        <v>276</v>
      </c>
      <c r="E10" s="76" t="s">
        <v>313</v>
      </c>
      <c r="F10" s="76" t="s">
        <v>314</v>
      </c>
      <c r="G10" s="77">
        <v>166814</v>
      </c>
      <c r="H10" s="73"/>
      <c r="I10" s="73"/>
      <c r="J10" s="73"/>
      <c r="K10" s="81" t="s">
        <v>42</v>
      </c>
      <c r="L10" s="82">
        <f>SUM(G22:G40)</f>
        <v>73874.930000000022</v>
      </c>
      <c r="M10" s="73"/>
      <c r="N10" s="73"/>
      <c r="O10" s="73"/>
    </row>
    <row r="11" spans="1:15" ht="15" customHeight="1" x14ac:dyDescent="0.25">
      <c r="B11" s="76"/>
      <c r="C11" s="76"/>
      <c r="D11" s="76" t="s">
        <v>276</v>
      </c>
      <c r="E11" s="76" t="s">
        <v>315</v>
      </c>
      <c r="F11" s="76" t="s">
        <v>314</v>
      </c>
      <c r="G11" s="77">
        <v>367</v>
      </c>
      <c r="H11" s="73"/>
      <c r="I11" s="73"/>
      <c r="J11" s="73"/>
      <c r="K11" s="73"/>
      <c r="L11" s="26">
        <f>SUM(L4:L10)</f>
        <v>5539570.5099999988</v>
      </c>
      <c r="M11" s="73"/>
      <c r="N11" s="73"/>
      <c r="O11" s="73"/>
    </row>
    <row r="12" spans="1:15" ht="15" customHeight="1" x14ac:dyDescent="0.25">
      <c r="B12" s="76"/>
      <c r="C12" s="76"/>
      <c r="D12" s="76" t="s">
        <v>276</v>
      </c>
      <c r="E12" s="76" t="s">
        <v>316</v>
      </c>
      <c r="F12" s="76" t="s">
        <v>317</v>
      </c>
      <c r="G12" s="77">
        <v>57</v>
      </c>
      <c r="H12" s="73"/>
      <c r="I12" s="73"/>
      <c r="J12" s="73"/>
      <c r="K12" s="73"/>
      <c r="L12" s="73"/>
      <c r="M12" s="73"/>
      <c r="N12" s="73"/>
      <c r="O12" s="73"/>
    </row>
    <row r="13" spans="1:15" ht="15" customHeight="1" x14ac:dyDescent="0.25">
      <c r="B13" s="76"/>
      <c r="C13" s="76"/>
      <c r="D13" s="76" t="s">
        <v>276</v>
      </c>
      <c r="E13" s="76" t="s">
        <v>318</v>
      </c>
      <c r="F13" s="76" t="s">
        <v>319</v>
      </c>
      <c r="G13" s="77">
        <v>1537</v>
      </c>
      <c r="H13" s="73"/>
      <c r="I13" s="73"/>
      <c r="J13" s="73"/>
      <c r="K13" s="73"/>
      <c r="L13" s="73"/>
      <c r="M13" s="73"/>
      <c r="N13" s="73"/>
      <c r="O13" s="73"/>
    </row>
    <row r="14" spans="1:15" ht="15" customHeight="1" x14ac:dyDescent="0.25">
      <c r="B14" s="76"/>
      <c r="C14" s="76"/>
      <c r="D14" s="76" t="s">
        <v>276</v>
      </c>
      <c r="E14" s="76" t="s">
        <v>299</v>
      </c>
      <c r="F14" s="76" t="s">
        <v>300</v>
      </c>
      <c r="G14" s="77">
        <v>381</v>
      </c>
      <c r="H14" s="73"/>
      <c r="I14" s="73"/>
      <c r="J14" s="73"/>
      <c r="K14" s="73"/>
      <c r="L14" s="73"/>
      <c r="M14" s="73"/>
      <c r="N14" s="73"/>
      <c r="O14" s="73"/>
    </row>
    <row r="15" spans="1:15" ht="15" customHeight="1" x14ac:dyDescent="0.25">
      <c r="B15" s="76"/>
      <c r="C15" s="76"/>
      <c r="D15" s="76" t="s">
        <v>276</v>
      </c>
      <c r="E15" s="76" t="s">
        <v>301</v>
      </c>
      <c r="F15" s="76" t="s">
        <v>300</v>
      </c>
      <c r="G15" s="77">
        <v>2057693.9000000004</v>
      </c>
      <c r="H15" s="73"/>
      <c r="I15" s="73"/>
      <c r="J15" s="73"/>
      <c r="K15" s="28" t="s">
        <v>366</v>
      </c>
      <c r="L15" s="29"/>
      <c r="M15" s="29"/>
      <c r="N15" s="29"/>
      <c r="O15" s="29"/>
    </row>
    <row r="16" spans="1:15" ht="15" customHeight="1" x14ac:dyDescent="0.25">
      <c r="B16" s="76"/>
      <c r="C16" s="76"/>
      <c r="D16" s="76" t="s">
        <v>276</v>
      </c>
      <c r="E16" s="76" t="s">
        <v>302</v>
      </c>
      <c r="F16" s="76" t="s">
        <v>303</v>
      </c>
      <c r="G16" s="77">
        <v>918</v>
      </c>
      <c r="H16" s="73"/>
      <c r="I16" s="73"/>
      <c r="J16" s="73"/>
      <c r="K16" s="27" t="s">
        <v>245</v>
      </c>
      <c r="L16" s="27" t="s">
        <v>290</v>
      </c>
      <c r="M16" s="27" t="s">
        <v>363</v>
      </c>
      <c r="N16" s="27" t="s">
        <v>337</v>
      </c>
      <c r="O16" s="30">
        <v>2</v>
      </c>
    </row>
    <row r="17" spans="2:20" ht="15" customHeight="1" x14ac:dyDescent="0.25">
      <c r="B17" s="76"/>
      <c r="C17" s="76"/>
      <c r="D17" s="76" t="s">
        <v>276</v>
      </c>
      <c r="E17" s="76" t="s">
        <v>304</v>
      </c>
      <c r="F17" s="76" t="s">
        <v>305</v>
      </c>
      <c r="G17" s="77">
        <v>1336</v>
      </c>
      <c r="H17" s="73"/>
      <c r="I17" s="73"/>
      <c r="J17" s="73"/>
      <c r="K17" s="27"/>
      <c r="L17" s="27" t="s">
        <v>290</v>
      </c>
      <c r="M17" s="27" t="s">
        <v>364</v>
      </c>
      <c r="N17" s="27" t="s">
        <v>341</v>
      </c>
      <c r="O17" s="30">
        <v>3</v>
      </c>
      <c r="P17" s="73"/>
      <c r="Q17" s="73"/>
      <c r="R17" s="73"/>
      <c r="S17" s="73"/>
      <c r="T17" s="73"/>
    </row>
    <row r="18" spans="2:20" ht="15" customHeight="1" x14ac:dyDescent="0.25">
      <c r="B18" s="76"/>
      <c r="C18" s="76"/>
      <c r="D18" s="76" t="s">
        <v>276</v>
      </c>
      <c r="E18" s="76" t="s">
        <v>306</v>
      </c>
      <c r="F18" s="76" t="s">
        <v>307</v>
      </c>
      <c r="G18" s="77">
        <v>14410</v>
      </c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</row>
    <row r="19" spans="2:20" ht="15" customHeight="1" x14ac:dyDescent="0.25">
      <c r="B19" s="76"/>
      <c r="C19" s="76"/>
      <c r="D19" s="76" t="s">
        <v>276</v>
      </c>
      <c r="E19" s="76" t="s">
        <v>308</v>
      </c>
      <c r="F19" s="76" t="s">
        <v>307</v>
      </c>
      <c r="G19" s="77">
        <v>2033614.679999999</v>
      </c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</row>
    <row r="20" spans="2:20" ht="15" customHeight="1" x14ac:dyDescent="0.25">
      <c r="B20" s="76"/>
      <c r="C20" s="76"/>
      <c r="D20" s="76" t="s">
        <v>276</v>
      </c>
      <c r="E20" s="76" t="s">
        <v>309</v>
      </c>
      <c r="F20" s="76" t="s">
        <v>310</v>
      </c>
      <c r="G20" s="77">
        <v>1371</v>
      </c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</row>
    <row r="21" spans="2:20" ht="15" customHeight="1" x14ac:dyDescent="0.25">
      <c r="B21" s="76"/>
      <c r="C21" s="76"/>
      <c r="D21" s="76" t="s">
        <v>276</v>
      </c>
      <c r="E21" s="76" t="s">
        <v>311</v>
      </c>
      <c r="F21" s="76" t="s">
        <v>312</v>
      </c>
      <c r="G21" s="77">
        <v>5</v>
      </c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</row>
    <row r="22" spans="2:20" ht="15" customHeight="1" x14ac:dyDescent="0.25">
      <c r="B22" s="76"/>
      <c r="C22" s="76"/>
      <c r="D22" s="76" t="s">
        <v>276</v>
      </c>
      <c r="E22" s="76" t="s">
        <v>332</v>
      </c>
      <c r="F22" s="83" t="s">
        <v>333</v>
      </c>
      <c r="G22" s="77">
        <v>1050</v>
      </c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</row>
    <row r="23" spans="2:20" ht="15" customHeight="1" x14ac:dyDescent="0.25">
      <c r="B23" s="76"/>
      <c r="C23" s="76"/>
      <c r="D23" s="76" t="s">
        <v>276</v>
      </c>
      <c r="E23" s="76" t="s">
        <v>367</v>
      </c>
      <c r="F23" s="83" t="s">
        <v>335</v>
      </c>
      <c r="G23" s="77">
        <v>362</v>
      </c>
      <c r="H23" s="73"/>
      <c r="I23" s="73"/>
      <c r="J23" s="73"/>
      <c r="K23" s="31" t="s">
        <v>368</v>
      </c>
      <c r="L23" s="84"/>
      <c r="M23" s="84"/>
      <c r="N23" s="84"/>
      <c r="O23" s="84"/>
      <c r="P23" s="84"/>
      <c r="Q23" s="84"/>
      <c r="R23" s="84"/>
      <c r="S23" s="84"/>
      <c r="T23" s="84"/>
    </row>
    <row r="24" spans="2:20" ht="15" customHeight="1" x14ac:dyDescent="0.25">
      <c r="B24" s="76"/>
      <c r="C24" s="76"/>
      <c r="D24" s="76" t="s">
        <v>276</v>
      </c>
      <c r="E24" s="76" t="s">
        <v>363</v>
      </c>
      <c r="F24" s="83" t="s">
        <v>337</v>
      </c>
      <c r="G24" s="77">
        <v>892</v>
      </c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</row>
    <row r="25" spans="2:20" ht="15" customHeight="1" x14ac:dyDescent="0.25">
      <c r="B25" s="76"/>
      <c r="C25" s="76"/>
      <c r="D25" s="76" t="s">
        <v>276</v>
      </c>
      <c r="E25" s="76" t="s">
        <v>369</v>
      </c>
      <c r="F25" s="83" t="s">
        <v>339</v>
      </c>
      <c r="G25" s="77">
        <v>1064</v>
      </c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</row>
    <row r="26" spans="2:20" ht="15" customHeight="1" x14ac:dyDescent="0.25">
      <c r="B26" s="76"/>
      <c r="C26" s="76"/>
      <c r="D26" s="76" t="s">
        <v>276</v>
      </c>
      <c r="E26" s="76" t="s">
        <v>364</v>
      </c>
      <c r="F26" s="83" t="s">
        <v>341</v>
      </c>
      <c r="G26" s="77">
        <v>84</v>
      </c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</row>
    <row r="27" spans="2:20" ht="15" customHeight="1" x14ac:dyDescent="0.25">
      <c r="B27" s="76"/>
      <c r="C27" s="76"/>
      <c r="D27" s="76" t="s">
        <v>276</v>
      </c>
      <c r="E27" s="76" t="s">
        <v>370</v>
      </c>
      <c r="F27" s="83" t="s">
        <v>343</v>
      </c>
      <c r="G27" s="77">
        <v>156</v>
      </c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</row>
    <row r="28" spans="2:20" ht="15" customHeight="1" x14ac:dyDescent="0.25">
      <c r="B28" s="76"/>
      <c r="C28" s="76"/>
      <c r="D28" s="76" t="s">
        <v>276</v>
      </c>
      <c r="E28" s="76" t="s">
        <v>371</v>
      </c>
      <c r="F28" s="83" t="s">
        <v>345</v>
      </c>
      <c r="G28" s="77">
        <v>1081</v>
      </c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</row>
    <row r="29" spans="2:20" ht="15" customHeight="1" x14ac:dyDescent="0.25">
      <c r="B29" s="76"/>
      <c r="C29" s="76"/>
      <c r="D29" s="76" t="s">
        <v>276</v>
      </c>
      <c r="E29" s="76" t="s">
        <v>372</v>
      </c>
      <c r="F29" s="83" t="s">
        <v>347</v>
      </c>
      <c r="G29" s="77">
        <v>1917</v>
      </c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</row>
    <row r="30" spans="2:20" ht="15" customHeight="1" x14ac:dyDescent="0.25">
      <c r="B30" s="76"/>
      <c r="C30" s="76"/>
      <c r="D30" s="76" t="s">
        <v>276</v>
      </c>
      <c r="E30" s="76" t="s">
        <v>373</v>
      </c>
      <c r="F30" s="83" t="s">
        <v>349</v>
      </c>
      <c r="G30" s="77">
        <v>4198</v>
      </c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</row>
    <row r="31" spans="2:20" ht="15" customHeight="1" x14ac:dyDescent="0.25">
      <c r="B31" s="76"/>
      <c r="C31" s="76"/>
      <c r="D31" s="76" t="s">
        <v>276</v>
      </c>
      <c r="E31" s="76" t="s">
        <v>350</v>
      </c>
      <c r="F31" s="83" t="s">
        <v>351</v>
      </c>
      <c r="G31" s="77">
        <v>1282</v>
      </c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</row>
    <row r="32" spans="2:20" ht="15" customHeight="1" x14ac:dyDescent="0.25">
      <c r="B32" s="76"/>
      <c r="C32" s="76"/>
      <c r="D32" s="76" t="s">
        <v>276</v>
      </c>
      <c r="E32" s="76" t="s">
        <v>352</v>
      </c>
      <c r="F32" s="83" t="s">
        <v>374</v>
      </c>
      <c r="G32" s="77">
        <v>201</v>
      </c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</row>
    <row r="33" spans="2:7" ht="15" customHeight="1" x14ac:dyDescent="0.25">
      <c r="B33" s="76"/>
      <c r="C33" s="76"/>
      <c r="D33" s="76" t="s">
        <v>276</v>
      </c>
      <c r="E33" s="76" t="s">
        <v>354</v>
      </c>
      <c r="F33" s="83" t="s">
        <v>351</v>
      </c>
      <c r="G33" s="77">
        <v>1508</v>
      </c>
    </row>
    <row r="34" spans="2:7" ht="15" customHeight="1" x14ac:dyDescent="0.25">
      <c r="B34" s="76"/>
      <c r="C34" s="76"/>
      <c r="D34" s="76" t="s">
        <v>276</v>
      </c>
      <c r="E34" s="76" t="s">
        <v>355</v>
      </c>
      <c r="F34" s="83" t="s">
        <v>351</v>
      </c>
      <c r="G34" s="77">
        <v>4493</v>
      </c>
    </row>
    <row r="35" spans="2:7" ht="15" customHeight="1" x14ac:dyDescent="0.25">
      <c r="B35" s="76"/>
      <c r="C35" s="76"/>
      <c r="D35" s="76" t="s">
        <v>276</v>
      </c>
      <c r="E35" s="76" t="s">
        <v>356</v>
      </c>
      <c r="F35" s="83" t="s">
        <v>375</v>
      </c>
      <c r="G35" s="77">
        <v>42</v>
      </c>
    </row>
    <row r="36" spans="2:7" ht="15" customHeight="1" x14ac:dyDescent="0.25">
      <c r="B36" s="76"/>
      <c r="C36" s="76"/>
      <c r="D36" s="76" t="s">
        <v>276</v>
      </c>
      <c r="E36" s="76" t="s">
        <v>358</v>
      </c>
      <c r="F36" s="83" t="s">
        <v>359</v>
      </c>
      <c r="G36" s="77">
        <v>146</v>
      </c>
    </row>
    <row r="37" spans="2:7" ht="15" customHeight="1" x14ac:dyDescent="0.25">
      <c r="B37" s="76"/>
      <c r="C37" s="76"/>
      <c r="D37" s="76" t="s">
        <v>276</v>
      </c>
      <c r="E37" s="76" t="s">
        <v>360</v>
      </c>
      <c r="F37" s="83" t="s">
        <v>351</v>
      </c>
      <c r="G37" s="77">
        <v>1160</v>
      </c>
    </row>
    <row r="38" spans="2:7" ht="15" customHeight="1" x14ac:dyDescent="0.25">
      <c r="B38" s="76"/>
      <c r="C38" s="76"/>
      <c r="D38" s="76" t="s">
        <v>276</v>
      </c>
      <c r="E38" s="76" t="s">
        <v>361</v>
      </c>
      <c r="F38" s="83" t="s">
        <v>351</v>
      </c>
      <c r="G38" s="77">
        <v>53682.930000000015</v>
      </c>
    </row>
    <row r="39" spans="2:7" ht="15" customHeight="1" x14ac:dyDescent="0.25">
      <c r="B39" s="76"/>
      <c r="C39" s="76"/>
      <c r="D39" s="76" t="s">
        <v>276</v>
      </c>
      <c r="E39" s="76" t="s">
        <v>362</v>
      </c>
      <c r="F39" s="83" t="s">
        <v>351</v>
      </c>
      <c r="G39" s="77">
        <v>197</v>
      </c>
    </row>
    <row r="40" spans="2:7" ht="15" customHeight="1" x14ac:dyDescent="0.25">
      <c r="B40" s="76"/>
      <c r="C40" s="76"/>
      <c r="D40" s="76" t="s">
        <v>276</v>
      </c>
      <c r="E40" s="76"/>
      <c r="F40" s="83"/>
      <c r="G40" s="77">
        <v>359</v>
      </c>
    </row>
    <row r="41" spans="2:7" ht="15" customHeight="1" x14ac:dyDescent="0.25">
      <c r="B41" s="25"/>
      <c r="C41" s="25" t="s">
        <v>272</v>
      </c>
      <c r="D41" s="25" t="s">
        <v>273</v>
      </c>
      <c r="E41" s="25" t="s">
        <v>297</v>
      </c>
      <c r="F41" s="25" t="s">
        <v>273</v>
      </c>
      <c r="G41" s="25" t="s">
        <v>274</v>
      </c>
    </row>
    <row r="42" spans="2:7" ht="15" customHeight="1" x14ac:dyDescent="0.25">
      <c r="B42" s="76"/>
      <c r="C42" s="76" t="s">
        <v>249</v>
      </c>
      <c r="D42" s="76" t="s">
        <v>277</v>
      </c>
      <c r="E42" s="76" t="s">
        <v>326</v>
      </c>
      <c r="F42" s="76" t="s">
        <v>327</v>
      </c>
      <c r="G42" s="77">
        <v>3</v>
      </c>
    </row>
    <row r="43" spans="2:7" ht="15" customHeight="1" x14ac:dyDescent="0.25">
      <c r="B43" s="76"/>
      <c r="C43" s="76"/>
      <c r="D43" s="76" t="s">
        <v>277</v>
      </c>
      <c r="E43" s="76" t="s">
        <v>320</v>
      </c>
      <c r="F43" s="76" t="s">
        <v>321</v>
      </c>
      <c r="G43" s="77">
        <v>2595</v>
      </c>
    </row>
    <row r="44" spans="2:7" ht="15" customHeight="1" x14ac:dyDescent="0.25">
      <c r="B44" s="76"/>
      <c r="C44" s="76"/>
      <c r="D44" s="76" t="s">
        <v>277</v>
      </c>
      <c r="E44" s="76" t="s">
        <v>313</v>
      </c>
      <c r="F44" s="76" t="s">
        <v>314</v>
      </c>
      <c r="G44" s="77">
        <v>7201</v>
      </c>
    </row>
    <row r="45" spans="2:7" ht="15" customHeight="1" x14ac:dyDescent="0.25">
      <c r="B45" s="76"/>
      <c r="C45" s="76"/>
      <c r="D45" s="76" t="s">
        <v>277</v>
      </c>
      <c r="E45" s="76" t="s">
        <v>299</v>
      </c>
      <c r="F45" s="76" t="s">
        <v>300</v>
      </c>
      <c r="G45" s="77">
        <v>246</v>
      </c>
    </row>
    <row r="46" spans="2:7" ht="15" customHeight="1" x14ac:dyDescent="0.25">
      <c r="B46" s="76"/>
      <c r="C46" s="76"/>
      <c r="D46" s="76" t="s">
        <v>277</v>
      </c>
      <c r="E46" s="76" t="s">
        <v>301</v>
      </c>
      <c r="F46" s="76" t="s">
        <v>300</v>
      </c>
      <c r="G46" s="77">
        <v>297005.58</v>
      </c>
    </row>
    <row r="47" spans="2:7" ht="15" customHeight="1" x14ac:dyDescent="0.25">
      <c r="B47" s="76"/>
      <c r="C47" s="76"/>
      <c r="D47" s="76" t="s">
        <v>277</v>
      </c>
      <c r="E47" s="76" t="s">
        <v>332</v>
      </c>
      <c r="F47" s="76" t="s">
        <v>333</v>
      </c>
      <c r="G47" s="77">
        <v>50330</v>
      </c>
    </row>
    <row r="48" spans="2:7" ht="15" customHeight="1" x14ac:dyDescent="0.25">
      <c r="B48" s="76"/>
      <c r="C48" s="76"/>
      <c r="D48" s="76" t="s">
        <v>277</v>
      </c>
      <c r="E48" s="76" t="s">
        <v>363</v>
      </c>
      <c r="F48" s="76" t="s">
        <v>337</v>
      </c>
      <c r="G48" s="77">
        <v>38</v>
      </c>
    </row>
    <row r="49" spans="2:7" ht="15" customHeight="1" x14ac:dyDescent="0.25">
      <c r="B49" s="76"/>
      <c r="C49" s="76"/>
      <c r="D49" s="76" t="s">
        <v>277</v>
      </c>
      <c r="E49" s="76" t="s">
        <v>369</v>
      </c>
      <c r="F49" s="76" t="s">
        <v>339</v>
      </c>
      <c r="G49" s="77">
        <v>162</v>
      </c>
    </row>
    <row r="50" spans="2:7" ht="15" customHeight="1" x14ac:dyDescent="0.25">
      <c r="B50" s="25"/>
      <c r="C50" s="25" t="s">
        <v>272</v>
      </c>
      <c r="D50" s="25" t="s">
        <v>273</v>
      </c>
      <c r="E50" s="25" t="s">
        <v>297</v>
      </c>
      <c r="F50" s="25" t="s">
        <v>273</v>
      </c>
      <c r="G50" s="25" t="s">
        <v>274</v>
      </c>
    </row>
    <row r="51" spans="2:7" ht="15" customHeight="1" x14ac:dyDescent="0.25">
      <c r="B51" s="76"/>
      <c r="C51" s="76" t="s">
        <v>251</v>
      </c>
      <c r="D51" s="76" t="s">
        <v>291</v>
      </c>
      <c r="E51" s="76" t="s">
        <v>364</v>
      </c>
      <c r="F51" s="76" t="s">
        <v>341</v>
      </c>
      <c r="G51" s="77">
        <v>325</v>
      </c>
    </row>
    <row r="52" spans="2:7" ht="15" customHeight="1" x14ac:dyDescent="0.25">
      <c r="B52" s="25"/>
      <c r="C52" s="25" t="s">
        <v>272</v>
      </c>
      <c r="D52" s="25" t="s">
        <v>273</v>
      </c>
      <c r="E52" s="25" t="s">
        <v>297</v>
      </c>
      <c r="F52" s="25" t="s">
        <v>273</v>
      </c>
      <c r="G52" s="25" t="s">
        <v>274</v>
      </c>
    </row>
    <row r="53" spans="2:7" ht="15" customHeight="1" x14ac:dyDescent="0.25">
      <c r="B53" s="76"/>
      <c r="C53" s="76" t="s">
        <v>253</v>
      </c>
      <c r="D53" s="76" t="s">
        <v>279</v>
      </c>
      <c r="E53" s="76" t="s">
        <v>376</v>
      </c>
      <c r="F53" s="76" t="s">
        <v>377</v>
      </c>
      <c r="G53" s="77">
        <v>1247</v>
      </c>
    </row>
    <row r="54" spans="2:7" ht="15" customHeight="1" x14ac:dyDescent="0.25">
      <c r="B54" s="25"/>
      <c r="C54" s="25" t="s">
        <v>272</v>
      </c>
      <c r="D54" s="25" t="s">
        <v>273</v>
      </c>
      <c r="E54" s="25" t="s">
        <v>297</v>
      </c>
      <c r="F54" s="25" t="s">
        <v>273</v>
      </c>
      <c r="G54" s="25" t="s">
        <v>274</v>
      </c>
    </row>
    <row r="55" spans="2:7" ht="15" customHeight="1" x14ac:dyDescent="0.25">
      <c r="B55" s="76"/>
      <c r="C55" s="76" t="s">
        <v>255</v>
      </c>
      <c r="D55" s="76" t="s">
        <v>281</v>
      </c>
      <c r="E55" s="76" t="s">
        <v>378</v>
      </c>
      <c r="F55" s="76" t="s">
        <v>379</v>
      </c>
      <c r="G55" s="77">
        <v>2977</v>
      </c>
    </row>
    <row r="56" spans="2:7" ht="15" customHeight="1" x14ac:dyDescent="0.25">
      <c r="B56" s="76"/>
      <c r="C56" s="76"/>
      <c r="D56" s="76" t="s">
        <v>281</v>
      </c>
      <c r="E56" s="76" t="s">
        <v>380</v>
      </c>
      <c r="F56" s="76" t="s">
        <v>381</v>
      </c>
      <c r="G56" s="77">
        <v>114</v>
      </c>
    </row>
    <row r="57" spans="2:7" ht="15" customHeight="1" x14ac:dyDescent="0.25">
      <c r="B57" s="25"/>
      <c r="C57" s="25" t="s">
        <v>272</v>
      </c>
      <c r="D57" s="25" t="s">
        <v>273</v>
      </c>
      <c r="E57" s="25" t="s">
        <v>297</v>
      </c>
      <c r="F57" s="25" t="s">
        <v>273</v>
      </c>
      <c r="G57" s="25" t="s">
        <v>274</v>
      </c>
    </row>
    <row r="58" spans="2:7" ht="15" customHeight="1" x14ac:dyDescent="0.25">
      <c r="B58" s="76"/>
      <c r="C58" s="76" t="s">
        <v>257</v>
      </c>
      <c r="D58" s="76" t="s">
        <v>283</v>
      </c>
      <c r="E58" s="76" t="s">
        <v>382</v>
      </c>
      <c r="F58" s="76" t="s">
        <v>381</v>
      </c>
      <c r="G58" s="77">
        <v>4</v>
      </c>
    </row>
    <row r="59" spans="2:7" ht="15" customHeight="1" x14ac:dyDescent="0.25">
      <c r="B59" s="76"/>
      <c r="C59" s="76"/>
      <c r="D59" s="76" t="s">
        <v>283</v>
      </c>
      <c r="E59" s="76" t="s">
        <v>363</v>
      </c>
      <c r="F59" s="76" t="s">
        <v>337</v>
      </c>
      <c r="G59" s="77">
        <v>54</v>
      </c>
    </row>
    <row r="60" spans="2:7" ht="15" customHeight="1" x14ac:dyDescent="0.25">
      <c r="B60" s="25"/>
      <c r="C60" s="25" t="s">
        <v>272</v>
      </c>
      <c r="D60" s="25" t="s">
        <v>273</v>
      </c>
      <c r="E60" s="25" t="s">
        <v>297</v>
      </c>
      <c r="F60" s="25" t="s">
        <v>273</v>
      </c>
      <c r="G60" s="25" t="s">
        <v>274</v>
      </c>
    </row>
    <row r="61" spans="2:7" ht="15" customHeight="1" x14ac:dyDescent="0.25">
      <c r="B61" s="76"/>
      <c r="C61" s="76" t="s">
        <v>259</v>
      </c>
      <c r="D61" s="76" t="s">
        <v>293</v>
      </c>
      <c r="E61" s="76"/>
      <c r="F61" s="76"/>
      <c r="G61" s="77">
        <v>73</v>
      </c>
    </row>
    <row r="62" spans="2:7" ht="15" customHeight="1" x14ac:dyDescent="0.25">
      <c r="B62" s="25"/>
      <c r="C62" s="25" t="s">
        <v>272</v>
      </c>
      <c r="D62" s="25" t="s">
        <v>273</v>
      </c>
      <c r="E62" s="25" t="s">
        <v>297</v>
      </c>
      <c r="F62" s="25" t="s">
        <v>273</v>
      </c>
      <c r="G62" s="25" t="s">
        <v>274</v>
      </c>
    </row>
    <row r="63" spans="2:7" ht="15" customHeight="1" x14ac:dyDescent="0.25">
      <c r="B63" s="76"/>
      <c r="C63" s="76" t="s">
        <v>261</v>
      </c>
      <c r="D63" s="76" t="s">
        <v>284</v>
      </c>
      <c r="E63" s="76" t="s">
        <v>383</v>
      </c>
      <c r="F63" s="76" t="s">
        <v>384</v>
      </c>
      <c r="G63" s="77">
        <v>594</v>
      </c>
    </row>
    <row r="64" spans="2:7" ht="15" customHeight="1" x14ac:dyDescent="0.25">
      <c r="B64" s="76"/>
      <c r="C64" s="76"/>
      <c r="D64" s="76" t="s">
        <v>284</v>
      </c>
      <c r="E64" s="76" t="s">
        <v>320</v>
      </c>
      <c r="F64" s="76" t="s">
        <v>321</v>
      </c>
      <c r="G64" s="77">
        <v>150</v>
      </c>
    </row>
    <row r="65" spans="2:7" ht="15" customHeight="1" x14ac:dyDescent="0.25">
      <c r="B65" s="76"/>
      <c r="C65" s="76"/>
      <c r="D65" s="76" t="s">
        <v>284</v>
      </c>
      <c r="E65" s="76" t="s">
        <v>301</v>
      </c>
      <c r="F65" s="76" t="s">
        <v>300</v>
      </c>
      <c r="G65" s="77">
        <v>5173</v>
      </c>
    </row>
    <row r="66" spans="2:7" ht="15" customHeight="1" x14ac:dyDescent="0.25">
      <c r="B66" s="76"/>
      <c r="C66" s="76"/>
      <c r="D66" s="76" t="s">
        <v>284</v>
      </c>
      <c r="E66" s="76" t="s">
        <v>332</v>
      </c>
      <c r="F66" s="76" t="s">
        <v>333</v>
      </c>
      <c r="G66" s="77">
        <v>2542</v>
      </c>
    </row>
    <row r="67" spans="2:7" ht="15" customHeight="1" x14ac:dyDescent="0.25">
      <c r="B67" s="76"/>
      <c r="C67" s="76"/>
      <c r="D67" s="76" t="s">
        <v>284</v>
      </c>
      <c r="E67" s="76" t="s">
        <v>369</v>
      </c>
      <c r="F67" s="76" t="s">
        <v>339</v>
      </c>
      <c r="G67" s="77">
        <v>73</v>
      </c>
    </row>
    <row r="68" spans="2:7" ht="15" customHeight="1" x14ac:dyDescent="0.25">
      <c r="B68" s="76"/>
      <c r="C68" s="76"/>
      <c r="D68" s="76" t="s">
        <v>284</v>
      </c>
      <c r="E68" s="76" t="s">
        <v>385</v>
      </c>
      <c r="F68" s="76" t="s">
        <v>386</v>
      </c>
      <c r="G68" s="77">
        <v>23054</v>
      </c>
    </row>
    <row r="69" spans="2:7" ht="15" customHeight="1" x14ac:dyDescent="0.25">
      <c r="B69" s="25"/>
      <c r="C69" s="25" t="s">
        <v>272</v>
      </c>
      <c r="D69" s="25" t="s">
        <v>273</v>
      </c>
      <c r="E69" s="25" t="s">
        <v>297</v>
      </c>
      <c r="F69" s="25" t="s">
        <v>273</v>
      </c>
      <c r="G69" s="25" t="s">
        <v>274</v>
      </c>
    </row>
    <row r="70" spans="2:7" ht="15" customHeight="1" x14ac:dyDescent="0.25">
      <c r="B70" s="76"/>
      <c r="C70" s="76" t="s">
        <v>263</v>
      </c>
      <c r="D70" s="76" t="s">
        <v>285</v>
      </c>
      <c r="E70" s="76" t="s">
        <v>326</v>
      </c>
      <c r="F70" s="76" t="s">
        <v>327</v>
      </c>
      <c r="G70" s="77">
        <v>3</v>
      </c>
    </row>
    <row r="71" spans="2:7" ht="15" customHeight="1" x14ac:dyDescent="0.25">
      <c r="B71" s="76"/>
      <c r="C71" s="76"/>
      <c r="D71" s="76" t="s">
        <v>285</v>
      </c>
      <c r="E71" s="76" t="s">
        <v>320</v>
      </c>
      <c r="F71" s="76" t="s">
        <v>321</v>
      </c>
      <c r="G71" s="77">
        <v>61924.08</v>
      </c>
    </row>
    <row r="72" spans="2:7" ht="15" customHeight="1" x14ac:dyDescent="0.25">
      <c r="B72" s="76"/>
      <c r="C72" s="76"/>
      <c r="D72" s="76" t="s">
        <v>285</v>
      </c>
      <c r="E72" s="76" t="s">
        <v>313</v>
      </c>
      <c r="F72" s="76" t="s">
        <v>314</v>
      </c>
      <c r="G72" s="77">
        <v>228</v>
      </c>
    </row>
    <row r="73" spans="2:7" ht="15" customHeight="1" x14ac:dyDescent="0.25">
      <c r="B73" s="76"/>
      <c r="C73" s="76"/>
      <c r="D73" s="76" t="s">
        <v>285</v>
      </c>
      <c r="E73" s="76" t="s">
        <v>387</v>
      </c>
      <c r="F73" s="76" t="s">
        <v>351</v>
      </c>
      <c r="G73" s="77">
        <v>3</v>
      </c>
    </row>
    <row r="74" spans="2:7" ht="15" customHeight="1" x14ac:dyDescent="0.25">
      <c r="B74" s="76"/>
      <c r="C74" s="76"/>
      <c r="D74" s="76" t="s">
        <v>285</v>
      </c>
      <c r="E74" s="76" t="s">
        <v>388</v>
      </c>
      <c r="F74" s="76" t="s">
        <v>351</v>
      </c>
      <c r="G74" s="77">
        <v>12</v>
      </c>
    </row>
    <row r="75" spans="2:7" ht="15" customHeight="1" x14ac:dyDescent="0.25">
      <c r="B75" s="76"/>
      <c r="C75" s="76"/>
      <c r="D75" s="76" t="s">
        <v>285</v>
      </c>
      <c r="E75" s="76" t="s">
        <v>389</v>
      </c>
      <c r="F75" s="76" t="s">
        <v>351</v>
      </c>
      <c r="G75" s="77">
        <v>27</v>
      </c>
    </row>
    <row r="76" spans="2:7" ht="15" customHeight="1" x14ac:dyDescent="0.25">
      <c r="B76" s="76"/>
      <c r="C76" s="76"/>
      <c r="D76" s="76" t="s">
        <v>285</v>
      </c>
      <c r="E76" s="76" t="s">
        <v>350</v>
      </c>
      <c r="F76" s="76" t="s">
        <v>351</v>
      </c>
      <c r="G76" s="77">
        <v>320</v>
      </c>
    </row>
    <row r="77" spans="2:7" ht="15" customHeight="1" x14ac:dyDescent="0.25">
      <c r="B77" s="76"/>
      <c r="C77" s="76"/>
      <c r="D77" s="76" t="s">
        <v>285</v>
      </c>
      <c r="E77" s="76" t="s">
        <v>390</v>
      </c>
      <c r="F77" s="76" t="s">
        <v>374</v>
      </c>
      <c r="G77" s="77">
        <v>147</v>
      </c>
    </row>
    <row r="78" spans="2:7" ht="15" customHeight="1" x14ac:dyDescent="0.25">
      <c r="B78" s="25"/>
      <c r="C78" s="25" t="s">
        <v>272</v>
      </c>
      <c r="D78" s="25" t="s">
        <v>273</v>
      </c>
      <c r="E78" s="25" t="s">
        <v>297</v>
      </c>
      <c r="F78" s="25" t="s">
        <v>273</v>
      </c>
      <c r="G78" s="25" t="s">
        <v>274</v>
      </c>
    </row>
    <row r="79" spans="2:7" ht="15" customHeight="1" x14ac:dyDescent="0.25">
      <c r="B79" s="76"/>
      <c r="C79" s="76" t="s">
        <v>265</v>
      </c>
      <c r="D79" s="76" t="s">
        <v>286</v>
      </c>
      <c r="E79" s="76" t="s">
        <v>326</v>
      </c>
      <c r="F79" s="76" t="s">
        <v>327</v>
      </c>
      <c r="G79" s="77">
        <v>3</v>
      </c>
    </row>
    <row r="80" spans="2:7" ht="15" customHeight="1" x14ac:dyDescent="0.25">
      <c r="B80" s="76"/>
      <c r="C80" s="76"/>
      <c r="D80" s="76" t="s">
        <v>286</v>
      </c>
      <c r="E80" s="76" t="s">
        <v>320</v>
      </c>
      <c r="F80" s="76" t="s">
        <v>321</v>
      </c>
      <c r="G80" s="77">
        <v>61175.08</v>
      </c>
    </row>
    <row r="81" spans="2:7" ht="15" customHeight="1" x14ac:dyDescent="0.25">
      <c r="B81" s="76"/>
      <c r="C81" s="76"/>
      <c r="D81" s="76" t="s">
        <v>286</v>
      </c>
      <c r="E81" s="76" t="s">
        <v>313</v>
      </c>
      <c r="F81" s="76" t="s">
        <v>314</v>
      </c>
      <c r="G81" s="77">
        <v>178</v>
      </c>
    </row>
    <row r="82" spans="2:7" ht="15" customHeight="1" x14ac:dyDescent="0.25">
      <c r="B82" s="76"/>
      <c r="C82" s="76"/>
      <c r="D82" s="76" t="s">
        <v>286</v>
      </c>
      <c r="E82" s="76" t="s">
        <v>301</v>
      </c>
      <c r="F82" s="76" t="s">
        <v>300</v>
      </c>
      <c r="G82" s="77">
        <v>129</v>
      </c>
    </row>
    <row r="83" spans="2:7" ht="15" customHeight="1" x14ac:dyDescent="0.25">
      <c r="B83" s="76"/>
      <c r="C83" s="76"/>
      <c r="D83" s="76" t="s">
        <v>286</v>
      </c>
      <c r="E83" s="76" t="s">
        <v>390</v>
      </c>
      <c r="F83" s="76" t="s">
        <v>374</v>
      </c>
      <c r="G83" s="77">
        <v>477</v>
      </c>
    </row>
    <row r="84" spans="2:7" ht="15" customHeight="1" x14ac:dyDescent="0.25">
      <c r="B84" s="25"/>
      <c r="C84" s="25" t="s">
        <v>272</v>
      </c>
      <c r="D84" s="25" t="s">
        <v>273</v>
      </c>
      <c r="E84" s="25" t="s">
        <v>297</v>
      </c>
      <c r="F84" s="25" t="s">
        <v>273</v>
      </c>
      <c r="G84" s="25" t="s">
        <v>274</v>
      </c>
    </row>
    <row r="85" spans="2:7" ht="15" customHeight="1" x14ac:dyDescent="0.25">
      <c r="B85" s="76"/>
      <c r="C85" s="76" t="s">
        <v>267</v>
      </c>
      <c r="D85" s="76" t="s">
        <v>278</v>
      </c>
      <c r="E85" s="76" t="s">
        <v>391</v>
      </c>
      <c r="F85" s="76" t="s">
        <v>392</v>
      </c>
      <c r="G85" s="77">
        <v>1</v>
      </c>
    </row>
    <row r="86" spans="2:7" ht="15" customHeight="1" x14ac:dyDescent="0.25">
      <c r="B86" s="76"/>
      <c r="C86" s="76"/>
      <c r="D86" s="76" t="s">
        <v>278</v>
      </c>
      <c r="E86" s="76" t="s">
        <v>326</v>
      </c>
      <c r="F86" s="76" t="s">
        <v>327</v>
      </c>
      <c r="G86" s="77">
        <v>25016</v>
      </c>
    </row>
    <row r="87" spans="2:7" ht="15" customHeight="1" x14ac:dyDescent="0.25">
      <c r="B87" s="76"/>
      <c r="C87" s="76"/>
      <c r="D87" s="76" t="s">
        <v>278</v>
      </c>
      <c r="E87" s="76" t="s">
        <v>393</v>
      </c>
      <c r="F87" s="76" t="s">
        <v>394</v>
      </c>
      <c r="G87" s="77">
        <v>42914</v>
      </c>
    </row>
    <row r="88" spans="2:7" ht="15" customHeight="1" x14ac:dyDescent="0.25">
      <c r="B88" s="76"/>
      <c r="C88" s="76"/>
      <c r="D88" s="76" t="s">
        <v>278</v>
      </c>
      <c r="E88" s="76" t="s">
        <v>320</v>
      </c>
      <c r="F88" s="76" t="s">
        <v>321</v>
      </c>
      <c r="G88" s="77">
        <v>941833.2299999994</v>
      </c>
    </row>
    <row r="89" spans="2:7" ht="15" customHeight="1" x14ac:dyDescent="0.25">
      <c r="B89" s="76"/>
      <c r="C89" s="76"/>
      <c r="D89" s="76" t="s">
        <v>278</v>
      </c>
      <c r="E89" s="76" t="s">
        <v>395</v>
      </c>
      <c r="F89" s="76" t="s">
        <v>396</v>
      </c>
      <c r="G89" s="77">
        <v>105891</v>
      </c>
    </row>
    <row r="90" spans="2:7" ht="15" customHeight="1" x14ac:dyDescent="0.25">
      <c r="B90" s="76"/>
      <c r="C90" s="76"/>
      <c r="D90" s="76" t="s">
        <v>278</v>
      </c>
      <c r="E90" s="76" t="s">
        <v>313</v>
      </c>
      <c r="F90" s="76" t="s">
        <v>314</v>
      </c>
      <c r="G90" s="77">
        <v>45</v>
      </c>
    </row>
    <row r="91" spans="2:7" ht="15" customHeight="1" x14ac:dyDescent="0.25">
      <c r="B91" s="76"/>
      <c r="C91" s="76"/>
      <c r="D91" s="76" t="s">
        <v>278</v>
      </c>
      <c r="E91" s="76" t="s">
        <v>301</v>
      </c>
      <c r="F91" s="76" t="s">
        <v>300</v>
      </c>
      <c r="G91" s="77">
        <v>997</v>
      </c>
    </row>
    <row r="92" spans="2:7" ht="15" customHeight="1" x14ac:dyDescent="0.25">
      <c r="B92" s="76"/>
      <c r="C92" s="76"/>
      <c r="D92" s="76" t="s">
        <v>278</v>
      </c>
      <c r="E92" s="76" t="s">
        <v>397</v>
      </c>
      <c r="F92" s="76" t="s">
        <v>398</v>
      </c>
      <c r="G92" s="77">
        <v>53</v>
      </c>
    </row>
    <row r="93" spans="2:7" ht="15" customHeight="1" x14ac:dyDescent="0.25">
      <c r="B93" s="76"/>
      <c r="C93" s="76"/>
      <c r="D93" s="76" t="s">
        <v>278</v>
      </c>
      <c r="E93" s="76" t="s">
        <v>399</v>
      </c>
      <c r="F93" s="76" t="s">
        <v>400</v>
      </c>
      <c r="G93" s="77">
        <v>52</v>
      </c>
    </row>
    <row r="94" spans="2:7" ht="15" customHeight="1" x14ac:dyDescent="0.25">
      <c r="B94" s="76"/>
      <c r="C94" s="76"/>
      <c r="D94" s="76" t="s">
        <v>278</v>
      </c>
      <c r="E94" s="76" t="s">
        <v>382</v>
      </c>
      <c r="F94" s="76" t="s">
        <v>381</v>
      </c>
      <c r="G94" s="77">
        <v>98</v>
      </c>
    </row>
    <row r="95" spans="2:7" ht="15" customHeight="1" x14ac:dyDescent="0.25">
      <c r="B95" s="76"/>
      <c r="C95" s="76"/>
      <c r="D95" s="76" t="s">
        <v>278</v>
      </c>
      <c r="E95" s="76" t="s">
        <v>363</v>
      </c>
      <c r="F95" s="76" t="s">
        <v>337</v>
      </c>
      <c r="G95" s="77">
        <v>158</v>
      </c>
    </row>
    <row r="96" spans="2:7" ht="15" customHeight="1" x14ac:dyDescent="0.25">
      <c r="B96" s="76"/>
      <c r="C96" s="76"/>
      <c r="D96" s="76" t="s">
        <v>278</v>
      </c>
      <c r="E96" s="76" t="s">
        <v>369</v>
      </c>
      <c r="F96" s="76" t="s">
        <v>339</v>
      </c>
      <c r="G96" s="77">
        <v>37</v>
      </c>
    </row>
    <row r="97" spans="2:7" ht="15" customHeight="1" x14ac:dyDescent="0.25">
      <c r="B97" s="76"/>
      <c r="C97" s="76"/>
      <c r="D97" s="76" t="s">
        <v>278</v>
      </c>
      <c r="E97" s="76" t="s">
        <v>364</v>
      </c>
      <c r="F97" s="76" t="s">
        <v>341</v>
      </c>
      <c r="G97" s="77">
        <v>10</v>
      </c>
    </row>
    <row r="98" spans="2:7" ht="15" customHeight="1" x14ac:dyDescent="0.25">
      <c r="B98" s="76"/>
      <c r="C98" s="76"/>
      <c r="D98" s="76" t="s">
        <v>278</v>
      </c>
      <c r="E98" s="76" t="s">
        <v>401</v>
      </c>
      <c r="F98" s="76" t="s">
        <v>402</v>
      </c>
      <c r="G98" s="77">
        <v>66.010000000000005</v>
      </c>
    </row>
    <row r="99" spans="2:7" ht="15" customHeight="1" x14ac:dyDescent="0.25">
      <c r="B99" s="76"/>
      <c r="C99" s="76"/>
      <c r="D99" s="76" t="s">
        <v>278</v>
      </c>
      <c r="E99" s="76" t="s">
        <v>350</v>
      </c>
      <c r="F99" s="76" t="s">
        <v>351</v>
      </c>
      <c r="G99" s="77">
        <v>27471.920000000006</v>
      </c>
    </row>
    <row r="100" spans="2:7" ht="15" customHeight="1" x14ac:dyDescent="0.25">
      <c r="B100" s="76"/>
      <c r="C100" s="76"/>
      <c r="D100" s="76" t="s">
        <v>278</v>
      </c>
      <c r="E100" s="76" t="s">
        <v>361</v>
      </c>
      <c r="F100" s="76" t="s">
        <v>351</v>
      </c>
      <c r="G100" s="77">
        <v>21</v>
      </c>
    </row>
    <row r="101" spans="2:7" ht="15" customHeight="1" x14ac:dyDescent="0.25">
      <c r="B101" s="76"/>
      <c r="C101" s="76"/>
      <c r="D101" s="76" t="s">
        <v>278</v>
      </c>
      <c r="E101" s="76"/>
      <c r="F101" s="76"/>
      <c r="G101" s="77">
        <v>24</v>
      </c>
    </row>
    <row r="102" spans="2:7" ht="15" customHeight="1" x14ac:dyDescent="0.25">
      <c r="B102" s="25"/>
      <c r="C102" s="25" t="s">
        <v>272</v>
      </c>
      <c r="D102" s="25" t="s">
        <v>273</v>
      </c>
      <c r="E102" s="25" t="s">
        <v>297</v>
      </c>
      <c r="F102" s="25" t="s">
        <v>273</v>
      </c>
      <c r="G102" s="25" t="s">
        <v>274</v>
      </c>
    </row>
    <row r="103" spans="2:7" ht="15" customHeight="1" x14ac:dyDescent="0.25">
      <c r="B103" s="76"/>
      <c r="C103" s="76" t="s">
        <v>287</v>
      </c>
      <c r="D103" s="76" t="s">
        <v>288</v>
      </c>
      <c r="E103" s="76" t="s">
        <v>326</v>
      </c>
      <c r="F103" s="76" t="s">
        <v>327</v>
      </c>
      <c r="G103" s="77">
        <v>14</v>
      </c>
    </row>
    <row r="104" spans="2:7" ht="15" customHeight="1" x14ac:dyDescent="0.25">
      <c r="B104" s="76"/>
      <c r="C104" s="76"/>
      <c r="D104" s="76" t="s">
        <v>288</v>
      </c>
      <c r="E104" s="76" t="s">
        <v>320</v>
      </c>
      <c r="F104" s="76" t="s">
        <v>321</v>
      </c>
      <c r="G104" s="77">
        <v>104</v>
      </c>
    </row>
    <row r="105" spans="2:7" ht="15" customHeight="1" x14ac:dyDescent="0.25">
      <c r="B105" s="76"/>
      <c r="C105" s="76"/>
      <c r="D105" s="76" t="s">
        <v>288</v>
      </c>
      <c r="E105" s="76" t="s">
        <v>313</v>
      </c>
      <c r="F105" s="76" t="s">
        <v>314</v>
      </c>
      <c r="G105" s="77">
        <v>2</v>
      </c>
    </row>
    <row r="106" spans="2:7" ht="15" customHeight="1" x14ac:dyDescent="0.25">
      <c r="B106" s="76"/>
      <c r="C106" s="76"/>
      <c r="D106" s="76" t="s">
        <v>288</v>
      </c>
      <c r="E106" s="76" t="s">
        <v>301</v>
      </c>
      <c r="F106" s="76" t="s">
        <v>300</v>
      </c>
      <c r="G106" s="77">
        <v>48</v>
      </c>
    </row>
    <row r="107" spans="2:7" ht="15" customHeight="1" x14ac:dyDescent="0.25">
      <c r="B107" s="76"/>
      <c r="C107" s="76"/>
      <c r="D107" s="76" t="s">
        <v>288</v>
      </c>
      <c r="E107" s="76" t="s">
        <v>308</v>
      </c>
      <c r="F107" s="76" t="s">
        <v>307</v>
      </c>
      <c r="G107" s="77">
        <v>48</v>
      </c>
    </row>
    <row r="108" spans="2:7" ht="15" customHeight="1" x14ac:dyDescent="0.25">
      <c r="B108" s="76"/>
      <c r="C108" s="76"/>
      <c r="D108" s="76" t="s">
        <v>288</v>
      </c>
      <c r="E108" s="76" t="s">
        <v>403</v>
      </c>
      <c r="F108" s="76" t="s">
        <v>404</v>
      </c>
      <c r="G108" s="77">
        <v>1.5</v>
      </c>
    </row>
    <row r="109" spans="2:7" ht="15" customHeight="1" x14ac:dyDescent="0.25">
      <c r="B109" s="73"/>
      <c r="C109" s="73"/>
      <c r="D109" s="73"/>
      <c r="E109" s="73"/>
      <c r="F109" s="73"/>
      <c r="G109" s="73"/>
    </row>
    <row r="110" spans="2:7" ht="15" customHeight="1" x14ac:dyDescent="0.25">
      <c r="B110" s="73"/>
      <c r="C110" s="73"/>
      <c r="D110" s="73"/>
      <c r="E110" s="73"/>
      <c r="F110" s="73"/>
      <c r="G110" s="73"/>
    </row>
    <row r="111" spans="2:7" ht="15" customHeight="1" x14ac:dyDescent="0.25">
      <c r="B111" s="73"/>
      <c r="C111" s="73"/>
      <c r="D111" s="73"/>
      <c r="E111" s="73"/>
      <c r="F111" s="73"/>
      <c r="G111" s="73"/>
    </row>
    <row r="112" spans="2:7" ht="15" customHeight="1" x14ac:dyDescent="0.25">
      <c r="B112" s="73"/>
      <c r="C112" s="73"/>
      <c r="D112" s="73"/>
      <c r="E112" s="73"/>
      <c r="F112" s="73"/>
      <c r="G112" s="73"/>
    </row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90" spans="8:8" x14ac:dyDescent="0.25">
      <c r="H290" s="41"/>
    </row>
  </sheetData>
  <pageMargins left="0.38392156862745103" right="0.21921568627450985" top="0.57803921568627459" bottom="0.4376470588235295" header="0.50980392156862753" footer="0.50980392156862753"/>
  <pageSetup paperSize="9" orientation="portrait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290"/>
  <sheetViews>
    <sheetView workbookViewId="0">
      <selection activeCell="P37" sqref="P37"/>
    </sheetView>
  </sheetViews>
  <sheetFormatPr defaultRowHeight="13.2" x14ac:dyDescent="0.25"/>
  <cols>
    <col min="1" max="1" width="10" style="44" customWidth="1"/>
    <col min="2" max="2" width="6" style="24" customWidth="1"/>
    <col min="3" max="3" width="7" style="24" customWidth="1"/>
    <col min="4" max="4" width="12.6640625" style="24" bestFit="1" customWidth="1"/>
    <col min="5" max="5" width="3" style="24" customWidth="1"/>
    <col min="6" max="6" width="12" style="24" customWidth="1"/>
    <col min="7" max="256" width="9.109375" style="24"/>
    <col min="257" max="257" width="10" style="24" customWidth="1"/>
    <col min="258" max="258" width="6" style="24" customWidth="1"/>
    <col min="259" max="259" width="7" style="24" customWidth="1"/>
    <col min="260" max="260" width="12.6640625" style="24" bestFit="1" customWidth="1"/>
    <col min="261" max="261" width="3" style="24" customWidth="1"/>
    <col min="262" max="262" width="12" style="24" customWidth="1"/>
    <col min="263" max="512" width="9.109375" style="24"/>
    <col min="513" max="513" width="10" style="24" customWidth="1"/>
    <col min="514" max="514" width="6" style="24" customWidth="1"/>
    <col min="515" max="515" width="7" style="24" customWidth="1"/>
    <col min="516" max="516" width="12.6640625" style="24" bestFit="1" customWidth="1"/>
    <col min="517" max="517" width="3" style="24" customWidth="1"/>
    <col min="518" max="518" width="12" style="24" customWidth="1"/>
    <col min="519" max="768" width="9.109375" style="24"/>
    <col min="769" max="769" width="10" style="24" customWidth="1"/>
    <col min="770" max="770" width="6" style="24" customWidth="1"/>
    <col min="771" max="771" width="7" style="24" customWidth="1"/>
    <col min="772" max="772" width="12.6640625" style="24" bestFit="1" customWidth="1"/>
    <col min="773" max="773" width="3" style="24" customWidth="1"/>
    <col min="774" max="774" width="12" style="24" customWidth="1"/>
    <col min="775" max="1024" width="9.109375" style="24"/>
    <col min="1025" max="1025" width="10" style="24" customWidth="1"/>
    <col min="1026" max="1026" width="6" style="24" customWidth="1"/>
    <col min="1027" max="1027" width="7" style="24" customWidth="1"/>
    <col min="1028" max="1028" width="12.6640625" style="24" bestFit="1" customWidth="1"/>
    <col min="1029" max="1029" width="3" style="24" customWidth="1"/>
    <col min="1030" max="1030" width="12" style="24" customWidth="1"/>
    <col min="1031" max="1280" width="9.109375" style="24"/>
    <col min="1281" max="1281" width="10" style="24" customWidth="1"/>
    <col min="1282" max="1282" width="6" style="24" customWidth="1"/>
    <col min="1283" max="1283" width="7" style="24" customWidth="1"/>
    <col min="1284" max="1284" width="12.6640625" style="24" bestFit="1" customWidth="1"/>
    <col min="1285" max="1285" width="3" style="24" customWidth="1"/>
    <col min="1286" max="1286" width="12" style="24" customWidth="1"/>
    <col min="1287" max="1536" width="9.109375" style="24"/>
    <col min="1537" max="1537" width="10" style="24" customWidth="1"/>
    <col min="1538" max="1538" width="6" style="24" customWidth="1"/>
    <col min="1539" max="1539" width="7" style="24" customWidth="1"/>
    <col min="1540" max="1540" width="12.6640625" style="24" bestFit="1" customWidth="1"/>
    <col min="1541" max="1541" width="3" style="24" customWidth="1"/>
    <col min="1542" max="1542" width="12" style="24" customWidth="1"/>
    <col min="1543" max="1792" width="9.109375" style="24"/>
    <col min="1793" max="1793" width="10" style="24" customWidth="1"/>
    <col min="1794" max="1794" width="6" style="24" customWidth="1"/>
    <col min="1795" max="1795" width="7" style="24" customWidth="1"/>
    <col min="1796" max="1796" width="12.6640625" style="24" bestFit="1" customWidth="1"/>
    <col min="1797" max="1797" width="3" style="24" customWidth="1"/>
    <col min="1798" max="1798" width="12" style="24" customWidth="1"/>
    <col min="1799" max="2048" width="9.109375" style="24"/>
    <col min="2049" max="2049" width="10" style="24" customWidth="1"/>
    <col min="2050" max="2050" width="6" style="24" customWidth="1"/>
    <col min="2051" max="2051" width="7" style="24" customWidth="1"/>
    <col min="2052" max="2052" width="12.6640625" style="24" bestFit="1" customWidth="1"/>
    <col min="2053" max="2053" width="3" style="24" customWidth="1"/>
    <col min="2054" max="2054" width="12" style="24" customWidth="1"/>
    <col min="2055" max="2304" width="9.109375" style="24"/>
    <col min="2305" max="2305" width="10" style="24" customWidth="1"/>
    <col min="2306" max="2306" width="6" style="24" customWidth="1"/>
    <col min="2307" max="2307" width="7" style="24" customWidth="1"/>
    <col min="2308" max="2308" width="12.6640625" style="24" bestFit="1" customWidth="1"/>
    <col min="2309" max="2309" width="3" style="24" customWidth="1"/>
    <col min="2310" max="2310" width="12" style="24" customWidth="1"/>
    <col min="2311" max="2560" width="9.109375" style="24"/>
    <col min="2561" max="2561" width="10" style="24" customWidth="1"/>
    <col min="2562" max="2562" width="6" style="24" customWidth="1"/>
    <col min="2563" max="2563" width="7" style="24" customWidth="1"/>
    <col min="2564" max="2564" width="12.6640625" style="24" bestFit="1" customWidth="1"/>
    <col min="2565" max="2565" width="3" style="24" customWidth="1"/>
    <col min="2566" max="2566" width="12" style="24" customWidth="1"/>
    <col min="2567" max="2816" width="9.109375" style="24"/>
    <col min="2817" max="2817" width="10" style="24" customWidth="1"/>
    <col min="2818" max="2818" width="6" style="24" customWidth="1"/>
    <col min="2819" max="2819" width="7" style="24" customWidth="1"/>
    <col min="2820" max="2820" width="12.6640625" style="24" bestFit="1" customWidth="1"/>
    <col min="2821" max="2821" width="3" style="24" customWidth="1"/>
    <col min="2822" max="2822" width="12" style="24" customWidth="1"/>
    <col min="2823" max="3072" width="9.109375" style="24"/>
    <col min="3073" max="3073" width="10" style="24" customWidth="1"/>
    <col min="3074" max="3074" width="6" style="24" customWidth="1"/>
    <col min="3075" max="3075" width="7" style="24" customWidth="1"/>
    <col min="3076" max="3076" width="12.6640625" style="24" bestFit="1" customWidth="1"/>
    <col min="3077" max="3077" width="3" style="24" customWidth="1"/>
    <col min="3078" max="3078" width="12" style="24" customWidth="1"/>
    <col min="3079" max="3328" width="9.109375" style="24"/>
    <col min="3329" max="3329" width="10" style="24" customWidth="1"/>
    <col min="3330" max="3330" width="6" style="24" customWidth="1"/>
    <col min="3331" max="3331" width="7" style="24" customWidth="1"/>
    <col min="3332" max="3332" width="12.6640625" style="24" bestFit="1" customWidth="1"/>
    <col min="3333" max="3333" width="3" style="24" customWidth="1"/>
    <col min="3334" max="3334" width="12" style="24" customWidth="1"/>
    <col min="3335" max="3584" width="9.109375" style="24"/>
    <col min="3585" max="3585" width="10" style="24" customWidth="1"/>
    <col min="3586" max="3586" width="6" style="24" customWidth="1"/>
    <col min="3587" max="3587" width="7" style="24" customWidth="1"/>
    <col min="3588" max="3588" width="12.6640625" style="24" bestFit="1" customWidth="1"/>
    <col min="3589" max="3589" width="3" style="24" customWidth="1"/>
    <col min="3590" max="3590" width="12" style="24" customWidth="1"/>
    <col min="3591" max="3840" width="9.109375" style="24"/>
    <col min="3841" max="3841" width="10" style="24" customWidth="1"/>
    <col min="3842" max="3842" width="6" style="24" customWidth="1"/>
    <col min="3843" max="3843" width="7" style="24" customWidth="1"/>
    <col min="3844" max="3844" width="12.6640625" style="24" bestFit="1" customWidth="1"/>
    <col min="3845" max="3845" width="3" style="24" customWidth="1"/>
    <col min="3846" max="3846" width="12" style="24" customWidth="1"/>
    <col min="3847" max="4096" width="9.109375" style="24"/>
    <col min="4097" max="4097" width="10" style="24" customWidth="1"/>
    <col min="4098" max="4098" width="6" style="24" customWidth="1"/>
    <col min="4099" max="4099" width="7" style="24" customWidth="1"/>
    <col min="4100" max="4100" width="12.6640625" style="24" bestFit="1" customWidth="1"/>
    <col min="4101" max="4101" width="3" style="24" customWidth="1"/>
    <col min="4102" max="4102" width="12" style="24" customWidth="1"/>
    <col min="4103" max="4352" width="9.109375" style="24"/>
    <col min="4353" max="4353" width="10" style="24" customWidth="1"/>
    <col min="4354" max="4354" width="6" style="24" customWidth="1"/>
    <col min="4355" max="4355" width="7" style="24" customWidth="1"/>
    <col min="4356" max="4356" width="12.6640625" style="24" bestFit="1" customWidth="1"/>
    <col min="4357" max="4357" width="3" style="24" customWidth="1"/>
    <col min="4358" max="4358" width="12" style="24" customWidth="1"/>
    <col min="4359" max="4608" width="9.109375" style="24"/>
    <col min="4609" max="4609" width="10" style="24" customWidth="1"/>
    <col min="4610" max="4610" width="6" style="24" customWidth="1"/>
    <col min="4611" max="4611" width="7" style="24" customWidth="1"/>
    <col min="4612" max="4612" width="12.6640625" style="24" bestFit="1" customWidth="1"/>
    <col min="4613" max="4613" width="3" style="24" customWidth="1"/>
    <col min="4614" max="4614" width="12" style="24" customWidth="1"/>
    <col min="4615" max="4864" width="9.109375" style="24"/>
    <col min="4865" max="4865" width="10" style="24" customWidth="1"/>
    <col min="4866" max="4866" width="6" style="24" customWidth="1"/>
    <col min="4867" max="4867" width="7" style="24" customWidth="1"/>
    <col min="4868" max="4868" width="12.6640625" style="24" bestFit="1" customWidth="1"/>
    <col min="4869" max="4869" width="3" style="24" customWidth="1"/>
    <col min="4870" max="4870" width="12" style="24" customWidth="1"/>
    <col min="4871" max="5120" width="9.109375" style="24"/>
    <col min="5121" max="5121" width="10" style="24" customWidth="1"/>
    <col min="5122" max="5122" width="6" style="24" customWidth="1"/>
    <col min="5123" max="5123" width="7" style="24" customWidth="1"/>
    <col min="5124" max="5124" width="12.6640625" style="24" bestFit="1" customWidth="1"/>
    <col min="5125" max="5125" width="3" style="24" customWidth="1"/>
    <col min="5126" max="5126" width="12" style="24" customWidth="1"/>
    <col min="5127" max="5376" width="9.109375" style="24"/>
    <col min="5377" max="5377" width="10" style="24" customWidth="1"/>
    <col min="5378" max="5378" width="6" style="24" customWidth="1"/>
    <col min="5379" max="5379" width="7" style="24" customWidth="1"/>
    <col min="5380" max="5380" width="12.6640625" style="24" bestFit="1" customWidth="1"/>
    <col min="5381" max="5381" width="3" style="24" customWidth="1"/>
    <col min="5382" max="5382" width="12" style="24" customWidth="1"/>
    <col min="5383" max="5632" width="9.109375" style="24"/>
    <col min="5633" max="5633" width="10" style="24" customWidth="1"/>
    <col min="5634" max="5634" width="6" style="24" customWidth="1"/>
    <col min="5635" max="5635" width="7" style="24" customWidth="1"/>
    <col min="5636" max="5636" width="12.6640625" style="24" bestFit="1" customWidth="1"/>
    <col min="5637" max="5637" width="3" style="24" customWidth="1"/>
    <col min="5638" max="5638" width="12" style="24" customWidth="1"/>
    <col min="5639" max="5888" width="9.109375" style="24"/>
    <col min="5889" max="5889" width="10" style="24" customWidth="1"/>
    <col min="5890" max="5890" width="6" style="24" customWidth="1"/>
    <col min="5891" max="5891" width="7" style="24" customWidth="1"/>
    <col min="5892" max="5892" width="12.6640625" style="24" bestFit="1" customWidth="1"/>
    <col min="5893" max="5893" width="3" style="24" customWidth="1"/>
    <col min="5894" max="5894" width="12" style="24" customWidth="1"/>
    <col min="5895" max="6144" width="9.109375" style="24"/>
    <col min="6145" max="6145" width="10" style="24" customWidth="1"/>
    <col min="6146" max="6146" width="6" style="24" customWidth="1"/>
    <col min="6147" max="6147" width="7" style="24" customWidth="1"/>
    <col min="6148" max="6148" width="12.6640625" style="24" bestFit="1" customWidth="1"/>
    <col min="6149" max="6149" width="3" style="24" customWidth="1"/>
    <col min="6150" max="6150" width="12" style="24" customWidth="1"/>
    <col min="6151" max="6400" width="9.109375" style="24"/>
    <col min="6401" max="6401" width="10" style="24" customWidth="1"/>
    <col min="6402" max="6402" width="6" style="24" customWidth="1"/>
    <col min="6403" max="6403" width="7" style="24" customWidth="1"/>
    <col min="6404" max="6404" width="12.6640625" style="24" bestFit="1" customWidth="1"/>
    <col min="6405" max="6405" width="3" style="24" customWidth="1"/>
    <col min="6406" max="6406" width="12" style="24" customWidth="1"/>
    <col min="6407" max="6656" width="9.109375" style="24"/>
    <col min="6657" max="6657" width="10" style="24" customWidth="1"/>
    <col min="6658" max="6658" width="6" style="24" customWidth="1"/>
    <col min="6659" max="6659" width="7" style="24" customWidth="1"/>
    <col min="6660" max="6660" width="12.6640625" style="24" bestFit="1" customWidth="1"/>
    <col min="6661" max="6661" width="3" style="24" customWidth="1"/>
    <col min="6662" max="6662" width="12" style="24" customWidth="1"/>
    <col min="6663" max="6912" width="9.109375" style="24"/>
    <col min="6913" max="6913" width="10" style="24" customWidth="1"/>
    <col min="6914" max="6914" width="6" style="24" customWidth="1"/>
    <col min="6915" max="6915" width="7" style="24" customWidth="1"/>
    <col min="6916" max="6916" width="12.6640625" style="24" bestFit="1" customWidth="1"/>
    <col min="6917" max="6917" width="3" style="24" customWidth="1"/>
    <col min="6918" max="6918" width="12" style="24" customWidth="1"/>
    <col min="6919" max="7168" width="9.109375" style="24"/>
    <col min="7169" max="7169" width="10" style="24" customWidth="1"/>
    <col min="7170" max="7170" width="6" style="24" customWidth="1"/>
    <col min="7171" max="7171" width="7" style="24" customWidth="1"/>
    <col min="7172" max="7172" width="12.6640625" style="24" bestFit="1" customWidth="1"/>
    <col min="7173" max="7173" width="3" style="24" customWidth="1"/>
    <col min="7174" max="7174" width="12" style="24" customWidth="1"/>
    <col min="7175" max="7424" width="9.109375" style="24"/>
    <col min="7425" max="7425" width="10" style="24" customWidth="1"/>
    <col min="7426" max="7426" width="6" style="24" customWidth="1"/>
    <col min="7427" max="7427" width="7" style="24" customWidth="1"/>
    <col min="7428" max="7428" width="12.6640625" style="24" bestFit="1" customWidth="1"/>
    <col min="7429" max="7429" width="3" style="24" customWidth="1"/>
    <col min="7430" max="7430" width="12" style="24" customWidth="1"/>
    <col min="7431" max="7680" width="9.109375" style="24"/>
    <col min="7681" max="7681" width="10" style="24" customWidth="1"/>
    <col min="7682" max="7682" width="6" style="24" customWidth="1"/>
    <col min="7683" max="7683" width="7" style="24" customWidth="1"/>
    <col min="7684" max="7684" width="12.6640625" style="24" bestFit="1" customWidth="1"/>
    <col min="7685" max="7685" width="3" style="24" customWidth="1"/>
    <col min="7686" max="7686" width="12" style="24" customWidth="1"/>
    <col min="7687" max="7936" width="9.109375" style="24"/>
    <col min="7937" max="7937" width="10" style="24" customWidth="1"/>
    <col min="7938" max="7938" width="6" style="24" customWidth="1"/>
    <col min="7939" max="7939" width="7" style="24" customWidth="1"/>
    <col min="7940" max="7940" width="12.6640625" style="24" bestFit="1" customWidth="1"/>
    <col min="7941" max="7941" width="3" style="24" customWidth="1"/>
    <col min="7942" max="7942" width="12" style="24" customWidth="1"/>
    <col min="7943" max="8192" width="9.109375" style="24"/>
    <col min="8193" max="8193" width="10" style="24" customWidth="1"/>
    <col min="8194" max="8194" width="6" style="24" customWidth="1"/>
    <col min="8195" max="8195" width="7" style="24" customWidth="1"/>
    <col min="8196" max="8196" width="12.6640625" style="24" bestFit="1" customWidth="1"/>
    <col min="8197" max="8197" width="3" style="24" customWidth="1"/>
    <col min="8198" max="8198" width="12" style="24" customWidth="1"/>
    <col min="8199" max="8448" width="9.109375" style="24"/>
    <col min="8449" max="8449" width="10" style="24" customWidth="1"/>
    <col min="8450" max="8450" width="6" style="24" customWidth="1"/>
    <col min="8451" max="8451" width="7" style="24" customWidth="1"/>
    <col min="8452" max="8452" width="12.6640625" style="24" bestFit="1" customWidth="1"/>
    <col min="8453" max="8453" width="3" style="24" customWidth="1"/>
    <col min="8454" max="8454" width="12" style="24" customWidth="1"/>
    <col min="8455" max="8704" width="9.109375" style="24"/>
    <col min="8705" max="8705" width="10" style="24" customWidth="1"/>
    <col min="8706" max="8706" width="6" style="24" customWidth="1"/>
    <col min="8707" max="8707" width="7" style="24" customWidth="1"/>
    <col min="8708" max="8708" width="12.6640625" style="24" bestFit="1" customWidth="1"/>
    <col min="8709" max="8709" width="3" style="24" customWidth="1"/>
    <col min="8710" max="8710" width="12" style="24" customWidth="1"/>
    <col min="8711" max="8960" width="9.109375" style="24"/>
    <col min="8961" max="8961" width="10" style="24" customWidth="1"/>
    <col min="8962" max="8962" width="6" style="24" customWidth="1"/>
    <col min="8963" max="8963" width="7" style="24" customWidth="1"/>
    <col min="8964" max="8964" width="12.6640625" style="24" bestFit="1" customWidth="1"/>
    <col min="8965" max="8965" width="3" style="24" customWidth="1"/>
    <col min="8966" max="8966" width="12" style="24" customWidth="1"/>
    <col min="8967" max="9216" width="9.109375" style="24"/>
    <col min="9217" max="9217" width="10" style="24" customWidth="1"/>
    <col min="9218" max="9218" width="6" style="24" customWidth="1"/>
    <col min="9219" max="9219" width="7" style="24" customWidth="1"/>
    <col min="9220" max="9220" width="12.6640625" style="24" bestFit="1" customWidth="1"/>
    <col min="9221" max="9221" width="3" style="24" customWidth="1"/>
    <col min="9222" max="9222" width="12" style="24" customWidth="1"/>
    <col min="9223" max="9472" width="9.109375" style="24"/>
    <col min="9473" max="9473" width="10" style="24" customWidth="1"/>
    <col min="9474" max="9474" width="6" style="24" customWidth="1"/>
    <col min="9475" max="9475" width="7" style="24" customWidth="1"/>
    <col min="9476" max="9476" width="12.6640625" style="24" bestFit="1" customWidth="1"/>
    <col min="9477" max="9477" width="3" style="24" customWidth="1"/>
    <col min="9478" max="9478" width="12" style="24" customWidth="1"/>
    <col min="9479" max="9728" width="9.109375" style="24"/>
    <col min="9729" max="9729" width="10" style="24" customWidth="1"/>
    <col min="9730" max="9730" width="6" style="24" customWidth="1"/>
    <col min="9731" max="9731" width="7" style="24" customWidth="1"/>
    <col min="9732" max="9732" width="12.6640625" style="24" bestFit="1" customWidth="1"/>
    <col min="9733" max="9733" width="3" style="24" customWidth="1"/>
    <col min="9734" max="9734" width="12" style="24" customWidth="1"/>
    <col min="9735" max="9984" width="9.109375" style="24"/>
    <col min="9985" max="9985" width="10" style="24" customWidth="1"/>
    <col min="9986" max="9986" width="6" style="24" customWidth="1"/>
    <col min="9987" max="9987" width="7" style="24" customWidth="1"/>
    <col min="9988" max="9988" width="12.6640625" style="24" bestFit="1" customWidth="1"/>
    <col min="9989" max="9989" width="3" style="24" customWidth="1"/>
    <col min="9990" max="9990" width="12" style="24" customWidth="1"/>
    <col min="9991" max="10240" width="9.109375" style="24"/>
    <col min="10241" max="10241" width="10" style="24" customWidth="1"/>
    <col min="10242" max="10242" width="6" style="24" customWidth="1"/>
    <col min="10243" max="10243" width="7" style="24" customWidth="1"/>
    <col min="10244" max="10244" width="12.6640625" style="24" bestFit="1" customWidth="1"/>
    <col min="10245" max="10245" width="3" style="24" customWidth="1"/>
    <col min="10246" max="10246" width="12" style="24" customWidth="1"/>
    <col min="10247" max="10496" width="9.109375" style="24"/>
    <col min="10497" max="10497" width="10" style="24" customWidth="1"/>
    <col min="10498" max="10498" width="6" style="24" customWidth="1"/>
    <col min="10499" max="10499" width="7" style="24" customWidth="1"/>
    <col min="10500" max="10500" width="12.6640625" style="24" bestFit="1" customWidth="1"/>
    <col min="10501" max="10501" width="3" style="24" customWidth="1"/>
    <col min="10502" max="10502" width="12" style="24" customWidth="1"/>
    <col min="10503" max="10752" width="9.109375" style="24"/>
    <col min="10753" max="10753" width="10" style="24" customWidth="1"/>
    <col min="10754" max="10754" width="6" style="24" customWidth="1"/>
    <col min="10755" max="10755" width="7" style="24" customWidth="1"/>
    <col min="10756" max="10756" width="12.6640625" style="24" bestFit="1" customWidth="1"/>
    <col min="10757" max="10757" width="3" style="24" customWidth="1"/>
    <col min="10758" max="10758" width="12" style="24" customWidth="1"/>
    <col min="10759" max="11008" width="9.109375" style="24"/>
    <col min="11009" max="11009" width="10" style="24" customWidth="1"/>
    <col min="11010" max="11010" width="6" style="24" customWidth="1"/>
    <col min="11011" max="11011" width="7" style="24" customWidth="1"/>
    <col min="11012" max="11012" width="12.6640625" style="24" bestFit="1" customWidth="1"/>
    <col min="11013" max="11013" width="3" style="24" customWidth="1"/>
    <col min="11014" max="11014" width="12" style="24" customWidth="1"/>
    <col min="11015" max="11264" width="9.109375" style="24"/>
    <col min="11265" max="11265" width="10" style="24" customWidth="1"/>
    <col min="11266" max="11266" width="6" style="24" customWidth="1"/>
    <col min="11267" max="11267" width="7" style="24" customWidth="1"/>
    <col min="11268" max="11268" width="12.6640625" style="24" bestFit="1" customWidth="1"/>
    <col min="11269" max="11269" width="3" style="24" customWidth="1"/>
    <col min="11270" max="11270" width="12" style="24" customWidth="1"/>
    <col min="11271" max="11520" width="9.109375" style="24"/>
    <col min="11521" max="11521" width="10" style="24" customWidth="1"/>
    <col min="11522" max="11522" width="6" style="24" customWidth="1"/>
    <col min="11523" max="11523" width="7" style="24" customWidth="1"/>
    <col min="11524" max="11524" width="12.6640625" style="24" bestFit="1" customWidth="1"/>
    <col min="11525" max="11525" width="3" style="24" customWidth="1"/>
    <col min="11526" max="11526" width="12" style="24" customWidth="1"/>
    <col min="11527" max="11776" width="9.109375" style="24"/>
    <col min="11777" max="11777" width="10" style="24" customWidth="1"/>
    <col min="11778" max="11778" width="6" style="24" customWidth="1"/>
    <col min="11779" max="11779" width="7" style="24" customWidth="1"/>
    <col min="11780" max="11780" width="12.6640625" style="24" bestFit="1" customWidth="1"/>
    <col min="11781" max="11781" width="3" style="24" customWidth="1"/>
    <col min="11782" max="11782" width="12" style="24" customWidth="1"/>
    <col min="11783" max="12032" width="9.109375" style="24"/>
    <col min="12033" max="12033" width="10" style="24" customWidth="1"/>
    <col min="12034" max="12034" width="6" style="24" customWidth="1"/>
    <col min="12035" max="12035" width="7" style="24" customWidth="1"/>
    <col min="12036" max="12036" width="12.6640625" style="24" bestFit="1" customWidth="1"/>
    <col min="12037" max="12037" width="3" style="24" customWidth="1"/>
    <col min="12038" max="12038" width="12" style="24" customWidth="1"/>
    <col min="12039" max="12288" width="9.109375" style="24"/>
    <col min="12289" max="12289" width="10" style="24" customWidth="1"/>
    <col min="12290" max="12290" width="6" style="24" customWidth="1"/>
    <col min="12291" max="12291" width="7" style="24" customWidth="1"/>
    <col min="12292" max="12292" width="12.6640625" style="24" bestFit="1" customWidth="1"/>
    <col min="12293" max="12293" width="3" style="24" customWidth="1"/>
    <col min="12294" max="12294" width="12" style="24" customWidth="1"/>
    <col min="12295" max="12544" width="9.109375" style="24"/>
    <col min="12545" max="12545" width="10" style="24" customWidth="1"/>
    <col min="12546" max="12546" width="6" style="24" customWidth="1"/>
    <col min="12547" max="12547" width="7" style="24" customWidth="1"/>
    <col min="12548" max="12548" width="12.6640625" style="24" bestFit="1" customWidth="1"/>
    <col min="12549" max="12549" width="3" style="24" customWidth="1"/>
    <col min="12550" max="12550" width="12" style="24" customWidth="1"/>
    <col min="12551" max="12800" width="9.109375" style="24"/>
    <col min="12801" max="12801" width="10" style="24" customWidth="1"/>
    <col min="12802" max="12802" width="6" style="24" customWidth="1"/>
    <col min="12803" max="12803" width="7" style="24" customWidth="1"/>
    <col min="12804" max="12804" width="12.6640625" style="24" bestFit="1" customWidth="1"/>
    <col min="12805" max="12805" width="3" style="24" customWidth="1"/>
    <col min="12806" max="12806" width="12" style="24" customWidth="1"/>
    <col min="12807" max="13056" width="9.109375" style="24"/>
    <col min="13057" max="13057" width="10" style="24" customWidth="1"/>
    <col min="13058" max="13058" width="6" style="24" customWidth="1"/>
    <col min="13059" max="13059" width="7" style="24" customWidth="1"/>
    <col min="13060" max="13060" width="12.6640625" style="24" bestFit="1" customWidth="1"/>
    <col min="13061" max="13061" width="3" style="24" customWidth="1"/>
    <col min="13062" max="13062" width="12" style="24" customWidth="1"/>
    <col min="13063" max="13312" width="9.109375" style="24"/>
    <col min="13313" max="13313" width="10" style="24" customWidth="1"/>
    <col min="13314" max="13314" width="6" style="24" customWidth="1"/>
    <col min="13315" max="13315" width="7" style="24" customWidth="1"/>
    <col min="13316" max="13316" width="12.6640625" style="24" bestFit="1" customWidth="1"/>
    <col min="13317" max="13317" width="3" style="24" customWidth="1"/>
    <col min="13318" max="13318" width="12" style="24" customWidth="1"/>
    <col min="13319" max="13568" width="9.109375" style="24"/>
    <col min="13569" max="13569" width="10" style="24" customWidth="1"/>
    <col min="13570" max="13570" width="6" style="24" customWidth="1"/>
    <col min="13571" max="13571" width="7" style="24" customWidth="1"/>
    <col min="13572" max="13572" width="12.6640625" style="24" bestFit="1" customWidth="1"/>
    <col min="13573" max="13573" width="3" style="24" customWidth="1"/>
    <col min="13574" max="13574" width="12" style="24" customWidth="1"/>
    <col min="13575" max="13824" width="9.109375" style="24"/>
    <col min="13825" max="13825" width="10" style="24" customWidth="1"/>
    <col min="13826" max="13826" width="6" style="24" customWidth="1"/>
    <col min="13827" max="13827" width="7" style="24" customWidth="1"/>
    <col min="13828" max="13828" width="12.6640625" style="24" bestFit="1" customWidth="1"/>
    <col min="13829" max="13829" width="3" style="24" customWidth="1"/>
    <col min="13830" max="13830" width="12" style="24" customWidth="1"/>
    <col min="13831" max="14080" width="9.109375" style="24"/>
    <col min="14081" max="14081" width="10" style="24" customWidth="1"/>
    <col min="14082" max="14082" width="6" style="24" customWidth="1"/>
    <col min="14083" max="14083" width="7" style="24" customWidth="1"/>
    <col min="14084" max="14084" width="12.6640625" style="24" bestFit="1" customWidth="1"/>
    <col min="14085" max="14085" width="3" style="24" customWidth="1"/>
    <col min="14086" max="14086" width="12" style="24" customWidth="1"/>
    <col min="14087" max="14336" width="9.109375" style="24"/>
    <col min="14337" max="14337" width="10" style="24" customWidth="1"/>
    <col min="14338" max="14338" width="6" style="24" customWidth="1"/>
    <col min="14339" max="14339" width="7" style="24" customWidth="1"/>
    <col min="14340" max="14340" width="12.6640625" style="24" bestFit="1" customWidth="1"/>
    <col min="14341" max="14341" width="3" style="24" customWidth="1"/>
    <col min="14342" max="14342" width="12" style="24" customWidth="1"/>
    <col min="14343" max="14592" width="9.109375" style="24"/>
    <col min="14593" max="14593" width="10" style="24" customWidth="1"/>
    <col min="14594" max="14594" width="6" style="24" customWidth="1"/>
    <col min="14595" max="14595" width="7" style="24" customWidth="1"/>
    <col min="14596" max="14596" width="12.6640625" style="24" bestFit="1" customWidth="1"/>
    <col min="14597" max="14597" width="3" style="24" customWidth="1"/>
    <col min="14598" max="14598" width="12" style="24" customWidth="1"/>
    <col min="14599" max="14848" width="9.109375" style="24"/>
    <col min="14849" max="14849" width="10" style="24" customWidth="1"/>
    <col min="14850" max="14850" width="6" style="24" customWidth="1"/>
    <col min="14851" max="14851" width="7" style="24" customWidth="1"/>
    <col min="14852" max="14852" width="12.6640625" style="24" bestFit="1" customWidth="1"/>
    <col min="14853" max="14853" width="3" style="24" customWidth="1"/>
    <col min="14854" max="14854" width="12" style="24" customWidth="1"/>
    <col min="14855" max="15104" width="9.109375" style="24"/>
    <col min="15105" max="15105" width="10" style="24" customWidth="1"/>
    <col min="15106" max="15106" width="6" style="24" customWidth="1"/>
    <col min="15107" max="15107" width="7" style="24" customWidth="1"/>
    <col min="15108" max="15108" width="12.6640625" style="24" bestFit="1" customWidth="1"/>
    <col min="15109" max="15109" width="3" style="24" customWidth="1"/>
    <col min="15110" max="15110" width="12" style="24" customWidth="1"/>
    <col min="15111" max="15360" width="9.109375" style="24"/>
    <col min="15361" max="15361" width="10" style="24" customWidth="1"/>
    <col min="15362" max="15362" width="6" style="24" customWidth="1"/>
    <col min="15363" max="15363" width="7" style="24" customWidth="1"/>
    <col min="15364" max="15364" width="12.6640625" style="24" bestFit="1" customWidth="1"/>
    <col min="15365" max="15365" width="3" style="24" customWidth="1"/>
    <col min="15366" max="15366" width="12" style="24" customWidth="1"/>
    <col min="15367" max="15616" width="9.109375" style="24"/>
    <col min="15617" max="15617" width="10" style="24" customWidth="1"/>
    <col min="15618" max="15618" width="6" style="24" customWidth="1"/>
    <col min="15619" max="15619" width="7" style="24" customWidth="1"/>
    <col min="15620" max="15620" width="12.6640625" style="24" bestFit="1" customWidth="1"/>
    <col min="15621" max="15621" width="3" style="24" customWidth="1"/>
    <col min="15622" max="15622" width="12" style="24" customWidth="1"/>
    <col min="15623" max="15872" width="9.109375" style="24"/>
    <col min="15873" max="15873" width="10" style="24" customWidth="1"/>
    <col min="15874" max="15874" width="6" style="24" customWidth="1"/>
    <col min="15875" max="15875" width="7" style="24" customWidth="1"/>
    <col min="15876" max="15876" width="12.6640625" style="24" bestFit="1" customWidth="1"/>
    <col min="15877" max="15877" width="3" style="24" customWidth="1"/>
    <col min="15878" max="15878" width="12" style="24" customWidth="1"/>
    <col min="15879" max="16128" width="9.109375" style="24"/>
    <col min="16129" max="16129" width="10" style="24" customWidth="1"/>
    <col min="16130" max="16130" width="6" style="24" customWidth="1"/>
    <col min="16131" max="16131" width="7" style="24" customWidth="1"/>
    <col min="16132" max="16132" width="12.6640625" style="24" bestFit="1" customWidth="1"/>
    <col min="16133" max="16133" width="3" style="24" customWidth="1"/>
    <col min="16134" max="16134" width="12" style="24" customWidth="1"/>
    <col min="16135" max="16384" width="9.109375" style="24"/>
  </cols>
  <sheetData>
    <row r="1" spans="1:8" ht="31.5" customHeight="1" x14ac:dyDescent="0.25">
      <c r="B1" s="25" t="s">
        <v>271</v>
      </c>
      <c r="C1" s="25" t="s">
        <v>272</v>
      </c>
      <c r="D1" s="25" t="s">
        <v>273</v>
      </c>
      <c r="E1" s="25"/>
      <c r="F1" s="25" t="s">
        <v>351</v>
      </c>
      <c r="G1" s="73"/>
      <c r="H1" s="73"/>
    </row>
    <row r="2" spans="1:8" s="58" customFormat="1" ht="15" customHeight="1" x14ac:dyDescent="0.25">
      <c r="A2" s="22"/>
      <c r="B2" s="80" t="s">
        <v>289</v>
      </c>
      <c r="C2" s="80" t="s">
        <v>247</v>
      </c>
      <c r="D2" s="80" t="s">
        <v>276</v>
      </c>
      <c r="E2" s="80" t="s">
        <v>405</v>
      </c>
      <c r="F2" s="85">
        <v>24322.909999998112</v>
      </c>
      <c r="G2" s="75"/>
      <c r="H2" s="86"/>
    </row>
    <row r="3" spans="1:8" ht="15" customHeight="1" x14ac:dyDescent="0.25">
      <c r="B3" s="76"/>
      <c r="C3" s="76" t="s">
        <v>249</v>
      </c>
      <c r="D3" s="76" t="s">
        <v>277</v>
      </c>
      <c r="E3" s="76" t="s">
        <v>405</v>
      </c>
      <c r="F3" s="85">
        <v>1299.5999999999997</v>
      </c>
      <c r="G3" s="73"/>
      <c r="H3" s="73"/>
    </row>
    <row r="4" spans="1:8" ht="15" customHeight="1" x14ac:dyDescent="0.25">
      <c r="B4" s="76"/>
      <c r="C4" s="76" t="s">
        <v>261</v>
      </c>
      <c r="D4" s="76" t="s">
        <v>284</v>
      </c>
      <c r="E4" s="76" t="s">
        <v>405</v>
      </c>
      <c r="F4" s="85">
        <v>1108.3</v>
      </c>
      <c r="G4" s="73"/>
      <c r="H4" s="73"/>
    </row>
    <row r="5" spans="1:8" ht="15" customHeight="1" x14ac:dyDescent="0.25">
      <c r="B5" s="76"/>
      <c r="C5" s="76" t="s">
        <v>263</v>
      </c>
      <c r="D5" s="76" t="s">
        <v>285</v>
      </c>
      <c r="E5" s="76" t="s">
        <v>405</v>
      </c>
      <c r="F5" s="85">
        <v>130.88999999999942</v>
      </c>
      <c r="G5" s="73"/>
      <c r="H5" s="73"/>
    </row>
    <row r="6" spans="1:8" ht="15" customHeight="1" x14ac:dyDescent="0.25">
      <c r="B6" s="76"/>
      <c r="C6" s="76" t="s">
        <v>406</v>
      </c>
      <c r="D6" s="76" t="s">
        <v>407</v>
      </c>
      <c r="E6" s="76" t="s">
        <v>405</v>
      </c>
      <c r="F6" s="85">
        <v>567</v>
      </c>
      <c r="G6" s="73"/>
      <c r="H6" s="73"/>
    </row>
    <row r="7" spans="1:8" ht="15" customHeight="1" x14ac:dyDescent="0.25">
      <c r="B7" s="76"/>
      <c r="C7" s="76" t="s">
        <v>265</v>
      </c>
      <c r="D7" s="76" t="s">
        <v>286</v>
      </c>
      <c r="E7" s="76" t="s">
        <v>405</v>
      </c>
      <c r="F7" s="85">
        <v>189.29999999999814</v>
      </c>
      <c r="G7" s="73"/>
      <c r="H7" s="73"/>
    </row>
    <row r="8" spans="1:8" ht="15" customHeight="1" x14ac:dyDescent="0.25">
      <c r="B8" s="76"/>
      <c r="C8" s="76" t="s">
        <v>267</v>
      </c>
      <c r="D8" s="76" t="s">
        <v>278</v>
      </c>
      <c r="E8" s="76" t="s">
        <v>405</v>
      </c>
      <c r="F8" s="87">
        <v>555.60000000000139</v>
      </c>
      <c r="G8" s="73"/>
      <c r="H8" s="73"/>
    </row>
    <row r="9" spans="1:8" ht="15" customHeight="1" x14ac:dyDescent="0.25">
      <c r="B9" s="73"/>
      <c r="C9" s="73"/>
      <c r="D9" s="73"/>
      <c r="E9" s="73"/>
      <c r="F9" s="26">
        <f>SUM(F2:F8)</f>
        <v>28173.59999999811</v>
      </c>
      <c r="G9" s="73"/>
      <c r="H9" s="73"/>
    </row>
    <row r="10" spans="1:8" ht="15" customHeight="1" x14ac:dyDescent="0.25">
      <c r="B10" s="73"/>
      <c r="C10" s="73"/>
      <c r="D10" s="73"/>
      <c r="E10" s="73"/>
      <c r="F10" s="73"/>
      <c r="G10" s="73"/>
      <c r="H10" s="73"/>
    </row>
    <row r="11" spans="1:8" ht="15" customHeight="1" x14ac:dyDescent="0.25">
      <c r="B11" s="73"/>
      <c r="C11" s="73"/>
      <c r="D11" s="73"/>
      <c r="E11" s="73"/>
      <c r="F11" s="73"/>
      <c r="G11" s="73"/>
      <c r="H11" s="73"/>
    </row>
    <row r="12" spans="1:8" ht="15" customHeight="1" x14ac:dyDescent="0.25">
      <c r="B12" s="73"/>
      <c r="C12" s="73"/>
      <c r="D12" s="73"/>
      <c r="E12" s="73"/>
      <c r="F12" s="73"/>
      <c r="G12" s="73"/>
      <c r="H12" s="73"/>
    </row>
    <row r="13" spans="1:8" ht="15" customHeight="1" x14ac:dyDescent="0.25">
      <c r="B13" s="73"/>
      <c r="C13" s="73"/>
      <c r="D13" s="73"/>
      <c r="E13" s="73"/>
      <c r="F13" s="73"/>
      <c r="G13" s="73"/>
      <c r="H13" s="73"/>
    </row>
    <row r="14" spans="1:8" ht="15" customHeight="1" x14ac:dyDescent="0.25">
      <c r="B14" s="73"/>
      <c r="C14" s="73"/>
      <c r="D14" s="73"/>
      <c r="E14" s="73"/>
      <c r="F14" s="73"/>
      <c r="G14" s="73"/>
      <c r="H14" s="73"/>
    </row>
    <row r="15" spans="1:8" ht="15" customHeight="1" x14ac:dyDescent="0.25">
      <c r="B15" s="73"/>
      <c r="C15" s="73"/>
      <c r="D15" s="73"/>
      <c r="E15" s="73"/>
      <c r="F15" s="73"/>
      <c r="G15" s="73"/>
      <c r="H15" s="73"/>
    </row>
    <row r="16" spans="1:8" ht="15" customHeight="1" x14ac:dyDescent="0.25">
      <c r="B16" s="73"/>
      <c r="C16" s="73"/>
      <c r="D16" s="73"/>
      <c r="E16" s="73"/>
      <c r="F16" s="73"/>
      <c r="G16" s="73"/>
      <c r="H16" s="73"/>
    </row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90" spans="8:8" x14ac:dyDescent="0.25">
      <c r="H290" s="41"/>
    </row>
  </sheetData>
  <pageMargins left="0.38392156862745103" right="0.21921568627450985" top="0.57803921568627459" bottom="0.4376470588235295" header="0.50980392156862753" footer="0.50980392156862753"/>
  <pageSetup paperSize="9" orientation="portrait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P299"/>
  <sheetViews>
    <sheetView workbookViewId="0">
      <selection activeCell="Y29" sqref="Y28:Y29"/>
    </sheetView>
  </sheetViews>
  <sheetFormatPr defaultColWidth="9.109375" defaultRowHeight="12" x14ac:dyDescent="0.25"/>
  <cols>
    <col min="1" max="1" width="24.109375" style="40" customWidth="1"/>
    <col min="2" max="5" width="6.44140625" style="1" hidden="1" customWidth="1"/>
    <col min="6" max="6" width="7.44140625" style="1" hidden="1" customWidth="1"/>
    <col min="7" max="16" width="7.44140625" style="1" customWidth="1"/>
    <col min="17" max="16384" width="9.109375" style="1"/>
  </cols>
  <sheetData>
    <row r="1" spans="1:16" x14ac:dyDescent="0.25">
      <c r="A1" s="40" t="s">
        <v>408</v>
      </c>
    </row>
    <row r="2" spans="1:16" s="57" customFormat="1" x14ac:dyDescent="0.25">
      <c r="A2" s="40" t="s">
        <v>409</v>
      </c>
      <c r="B2" s="57">
        <v>2001</v>
      </c>
      <c r="C2" s="57">
        <v>2002</v>
      </c>
      <c r="D2" s="57">
        <v>2003</v>
      </c>
      <c r="E2" s="57">
        <v>2004</v>
      </c>
      <c r="F2" s="57">
        <v>2005</v>
      </c>
      <c r="G2" s="57">
        <v>2006</v>
      </c>
      <c r="H2" s="57">
        <v>2007</v>
      </c>
      <c r="I2" s="57">
        <v>2008</v>
      </c>
      <c r="J2" s="57">
        <v>2009</v>
      </c>
      <c r="K2" s="57">
        <v>2010</v>
      </c>
      <c r="L2" s="57">
        <v>2011</v>
      </c>
      <c r="M2" s="57">
        <v>2012</v>
      </c>
      <c r="N2" s="57">
        <v>2013</v>
      </c>
      <c r="O2" s="57">
        <v>2014</v>
      </c>
      <c r="P2" s="57">
        <v>2015</v>
      </c>
    </row>
    <row r="3" spans="1:16" x14ac:dyDescent="0.25">
      <c r="A3" s="40" t="s">
        <v>410</v>
      </c>
      <c r="B3" s="3">
        <v>1552</v>
      </c>
      <c r="C3" s="3">
        <v>3602</v>
      </c>
      <c r="D3" s="3">
        <v>2582</v>
      </c>
      <c r="E3" s="3">
        <v>709.78</v>
      </c>
      <c r="F3" s="3">
        <v>62392.480000000003</v>
      </c>
      <c r="G3" s="3">
        <v>225903</v>
      </c>
      <c r="H3" s="3">
        <v>195423.62</v>
      </c>
      <c r="I3" s="3">
        <v>162646.84</v>
      </c>
      <c r="J3" s="3">
        <v>68402</v>
      </c>
      <c r="K3" s="3">
        <v>39893</v>
      </c>
      <c r="L3" s="3">
        <v>25210</v>
      </c>
      <c r="M3" s="3">
        <v>12217</v>
      </c>
      <c r="N3" s="3">
        <v>16152</v>
      </c>
      <c r="O3" s="3">
        <v>9118</v>
      </c>
      <c r="P3" s="3">
        <v>12200</v>
      </c>
    </row>
    <row r="4" spans="1:16" x14ac:dyDescent="0.25">
      <c r="A4" s="40" t="s">
        <v>411</v>
      </c>
      <c r="B4" s="3"/>
      <c r="C4" s="3"/>
      <c r="D4" s="3"/>
      <c r="E4" s="3"/>
      <c r="F4" s="3"/>
      <c r="G4" s="3"/>
      <c r="H4" s="3"/>
      <c r="I4" s="3"/>
      <c r="J4" s="3"/>
      <c r="K4" s="3"/>
      <c r="L4" s="3">
        <v>12677</v>
      </c>
      <c r="M4" s="3">
        <v>5427</v>
      </c>
      <c r="N4" s="3">
        <v>5700</v>
      </c>
      <c r="O4" s="3">
        <v>5057</v>
      </c>
      <c r="P4" s="3">
        <v>6413</v>
      </c>
    </row>
    <row r="5" spans="1:16" x14ac:dyDescent="0.25">
      <c r="A5" s="40" t="s">
        <v>412</v>
      </c>
      <c r="B5" s="3">
        <v>50014</v>
      </c>
      <c r="C5" s="3">
        <v>68767</v>
      </c>
      <c r="D5" s="3">
        <v>62080</v>
      </c>
      <c r="E5" s="3">
        <v>29105.56</v>
      </c>
      <c r="F5" s="3">
        <v>46816.26</v>
      </c>
      <c r="G5" s="3">
        <v>66417</v>
      </c>
      <c r="H5" s="3">
        <v>89295.77</v>
      </c>
      <c r="I5" s="3">
        <v>95316.68</v>
      </c>
      <c r="J5" s="3">
        <v>121191</v>
      </c>
      <c r="K5" s="3">
        <v>75662</v>
      </c>
      <c r="L5" s="3">
        <v>75548.38</v>
      </c>
      <c r="M5" s="3">
        <v>49391</v>
      </c>
      <c r="N5" s="3">
        <v>68196</v>
      </c>
      <c r="O5" s="3">
        <v>47219</v>
      </c>
      <c r="P5" s="3">
        <v>47534</v>
      </c>
    </row>
    <row r="6" spans="1:16" x14ac:dyDescent="0.25">
      <c r="A6" s="40" t="s">
        <v>178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>
        <v>1706</v>
      </c>
    </row>
    <row r="7" spans="1:16" x14ac:dyDescent="0.25">
      <c r="A7" s="40" t="s">
        <v>413</v>
      </c>
      <c r="B7" s="3"/>
      <c r="C7" s="3"/>
      <c r="D7" s="3"/>
      <c r="E7" s="3"/>
      <c r="F7" s="3"/>
      <c r="G7" s="3"/>
      <c r="H7" s="3">
        <v>14703.9</v>
      </c>
      <c r="I7" s="3">
        <v>15591.3</v>
      </c>
      <c r="J7" s="3">
        <v>17177</v>
      </c>
      <c r="K7" s="3">
        <v>15280</v>
      </c>
      <c r="L7" s="3">
        <v>17806.080000000002</v>
      </c>
      <c r="M7" s="3">
        <v>19339</v>
      </c>
      <c r="N7" s="3">
        <v>11609</v>
      </c>
      <c r="O7" s="3">
        <v>325</v>
      </c>
      <c r="P7" s="3">
        <v>0</v>
      </c>
    </row>
    <row r="8" spans="1:16" s="2" customFormat="1" x14ac:dyDescent="0.25">
      <c r="A8" s="40" t="s">
        <v>47</v>
      </c>
      <c r="B8" s="6">
        <v>51566</v>
      </c>
      <c r="C8" s="6">
        <v>72369</v>
      </c>
      <c r="D8" s="6">
        <v>64662</v>
      </c>
      <c r="E8" s="6">
        <v>29815.34</v>
      </c>
      <c r="F8" s="6">
        <v>109208.74</v>
      </c>
      <c r="G8" s="6">
        <v>292320</v>
      </c>
      <c r="H8" s="6">
        <v>299423.29000000004</v>
      </c>
      <c r="I8" s="6">
        <v>273554.82</v>
      </c>
      <c r="J8" s="6">
        <v>206770</v>
      </c>
      <c r="K8" s="6">
        <v>130835</v>
      </c>
      <c r="L8" s="6">
        <v>131241.46000000002</v>
      </c>
      <c r="M8" s="6">
        <v>86374</v>
      </c>
      <c r="N8" s="6">
        <v>101657</v>
      </c>
      <c r="O8" s="6">
        <v>61720</v>
      </c>
      <c r="P8" s="6">
        <f>SUM(P3:P7)</f>
        <v>67853</v>
      </c>
    </row>
    <row r="9" spans="1:16" ht="11.4" x14ac:dyDescent="0.2">
      <c r="A9" s="5" t="s">
        <v>414</v>
      </c>
    </row>
    <row r="10" spans="1:16" ht="11.4" x14ac:dyDescent="0.2">
      <c r="A10" s="5" t="s">
        <v>415</v>
      </c>
    </row>
    <row r="13" spans="1:16" ht="15.6" x14ac:dyDescent="0.3">
      <c r="A13" s="65"/>
    </row>
    <row r="14" spans="1:16" ht="15.6" x14ac:dyDescent="0.3">
      <c r="A14" s="66"/>
      <c r="K14" s="69"/>
      <c r="L14" s="56"/>
    </row>
    <row r="15" spans="1:16" ht="15.6" x14ac:dyDescent="0.3">
      <c r="A15" s="66"/>
    </row>
    <row r="16" spans="1:16" ht="15" x14ac:dyDescent="0.25">
      <c r="A16" s="67"/>
    </row>
    <row r="17" spans="1:1" ht="15" x14ac:dyDescent="0.25">
      <c r="A17" s="67"/>
    </row>
    <row r="18" spans="1:1" ht="15" x14ac:dyDescent="0.25">
      <c r="A18" s="67" t="s">
        <v>416</v>
      </c>
    </row>
    <row r="19" spans="1:1" ht="15" x14ac:dyDescent="0.25">
      <c r="A19" s="67"/>
    </row>
    <row r="20" spans="1:1" ht="15" x14ac:dyDescent="0.25">
      <c r="A20" s="64"/>
    </row>
    <row r="21" spans="1:1" ht="15" x14ac:dyDescent="0.25">
      <c r="A21" s="64" t="s">
        <v>416</v>
      </c>
    </row>
    <row r="23" spans="1:1" x14ac:dyDescent="0.25">
      <c r="A23" s="70" t="s">
        <v>417</v>
      </c>
    </row>
    <row r="37" spans="1:16" x14ac:dyDescent="0.25">
      <c r="A37" s="68" t="s">
        <v>418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x14ac:dyDescent="0.25">
      <c r="A38" s="68" t="s">
        <v>419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299" spans="10:10" x14ac:dyDescent="0.25">
      <c r="J299" s="4"/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53"/>
  <sheetViews>
    <sheetView zoomScaleNormal="100" workbookViewId="0"/>
  </sheetViews>
  <sheetFormatPr defaultColWidth="9.109375" defaultRowHeight="11.4" x14ac:dyDescent="0.2"/>
  <cols>
    <col min="1" max="1" width="49.44140625" style="128" customWidth="1"/>
    <col min="2" max="3" width="9.6640625" style="103" customWidth="1"/>
    <col min="4" max="6" width="9.6640625" style="89" customWidth="1"/>
    <col min="7" max="8" width="9.109375" style="89"/>
    <col min="9" max="9" width="16.33203125" style="89" bestFit="1" customWidth="1"/>
    <col min="10" max="10" width="12.6640625" style="89" bestFit="1" customWidth="1"/>
    <col min="11" max="11" width="33.5546875" style="89" bestFit="1" customWidth="1"/>
    <col min="12" max="12" width="10.44140625" style="89" bestFit="1" customWidth="1"/>
    <col min="13" max="16384" width="9.109375" style="89"/>
  </cols>
  <sheetData>
    <row r="1" spans="1:13" ht="12.9" customHeight="1" x14ac:dyDescent="0.3">
      <c r="A1" s="99" t="s">
        <v>52</v>
      </c>
      <c r="B1" s="113"/>
      <c r="C1" s="113"/>
      <c r="D1" s="92"/>
      <c r="E1" s="98"/>
      <c r="F1" s="92"/>
      <c r="G1" s="92"/>
    </row>
    <row r="2" spans="1:13" ht="12.9" customHeight="1" x14ac:dyDescent="0.3">
      <c r="A2" s="99"/>
      <c r="B2" s="113"/>
      <c r="C2" s="113"/>
      <c r="D2" s="92"/>
      <c r="E2" s="98"/>
      <c r="F2" s="92"/>
      <c r="G2" s="92"/>
    </row>
    <row r="3" spans="1:13" ht="12.9" customHeight="1" x14ac:dyDescent="0.3">
      <c r="A3" s="99" t="s">
        <v>51</v>
      </c>
      <c r="B3" s="113"/>
      <c r="C3" s="113"/>
      <c r="D3" s="92"/>
      <c r="E3" s="98"/>
      <c r="F3" s="92"/>
      <c r="G3" s="92"/>
    </row>
    <row r="4" spans="1:13" ht="12.9" customHeight="1" x14ac:dyDescent="0.3">
      <c r="A4" s="99"/>
      <c r="B4" s="113"/>
      <c r="C4" s="113"/>
      <c r="D4" s="92"/>
      <c r="E4" s="98"/>
      <c r="F4" s="92"/>
      <c r="G4" s="92"/>
    </row>
    <row r="5" spans="1:13" ht="29.1" customHeight="1" x14ac:dyDescent="0.3">
      <c r="A5" s="122"/>
      <c r="B5" s="202" t="s">
        <v>53</v>
      </c>
      <c r="C5" s="203" t="s">
        <v>54</v>
      </c>
      <c r="D5" s="204" t="s">
        <v>47</v>
      </c>
      <c r="E5" s="109"/>
      <c r="F5" s="174"/>
      <c r="G5" s="173"/>
      <c r="H5" s="173"/>
      <c r="I5" s="184"/>
      <c r="J5" s="185"/>
      <c r="K5" s="185"/>
      <c r="L5" s="92"/>
    </row>
    <row r="6" spans="1:13" ht="12.9" customHeight="1" x14ac:dyDescent="0.3">
      <c r="A6" s="122" t="s">
        <v>7</v>
      </c>
      <c r="B6" s="172">
        <v>554</v>
      </c>
      <c r="C6" s="172">
        <v>830</v>
      </c>
      <c r="D6" s="186">
        <v>1384</v>
      </c>
      <c r="E6" s="109"/>
      <c r="F6" s="174"/>
      <c r="G6" s="187"/>
      <c r="H6" s="187"/>
      <c r="I6" s="187"/>
      <c r="J6" s="116"/>
      <c r="K6" s="116"/>
      <c r="L6" s="124"/>
      <c r="M6" s="188"/>
    </row>
    <row r="7" spans="1:13" ht="12.9" customHeight="1" x14ac:dyDescent="0.3">
      <c r="A7" s="122" t="s">
        <v>8</v>
      </c>
      <c r="B7" s="172">
        <v>556</v>
      </c>
      <c r="C7" s="172">
        <v>850</v>
      </c>
      <c r="D7" s="186">
        <v>1406</v>
      </c>
      <c r="E7" s="92"/>
      <c r="F7" s="174"/>
      <c r="J7" s="92"/>
      <c r="K7" s="92"/>
      <c r="L7" s="124"/>
      <c r="M7" s="189"/>
    </row>
    <row r="8" spans="1:13" ht="12.9" customHeight="1" x14ac:dyDescent="0.3">
      <c r="A8" s="122" t="s">
        <v>9</v>
      </c>
      <c r="B8" s="172">
        <v>446</v>
      </c>
      <c r="C8" s="172">
        <v>639</v>
      </c>
      <c r="D8" s="186">
        <v>1085</v>
      </c>
      <c r="E8" s="92"/>
      <c r="F8" s="174"/>
      <c r="J8" s="92"/>
      <c r="K8" s="92"/>
      <c r="L8" s="124"/>
      <c r="M8" s="190"/>
    </row>
    <row r="9" spans="1:13" ht="12.9" customHeight="1" x14ac:dyDescent="0.3">
      <c r="A9" s="122" t="s">
        <v>11</v>
      </c>
      <c r="B9" s="172">
        <v>323</v>
      </c>
      <c r="C9" s="172">
        <v>825</v>
      </c>
      <c r="D9" s="186">
        <v>1148</v>
      </c>
      <c r="E9" s="92"/>
      <c r="F9" s="174"/>
      <c r="J9" s="92"/>
      <c r="K9" s="92"/>
      <c r="L9" s="124"/>
      <c r="M9" s="190"/>
    </row>
    <row r="10" spans="1:13" ht="12.9" customHeight="1" x14ac:dyDescent="0.3">
      <c r="A10" s="122" t="s">
        <v>10</v>
      </c>
      <c r="B10" s="172">
        <v>15</v>
      </c>
      <c r="C10" s="172">
        <v>38</v>
      </c>
      <c r="D10" s="191">
        <v>53</v>
      </c>
      <c r="E10" s="92"/>
      <c r="F10" s="174"/>
      <c r="J10" s="92"/>
      <c r="K10" s="92"/>
      <c r="L10" s="124"/>
      <c r="M10" s="190"/>
    </row>
    <row r="11" spans="1:13" ht="12.9" customHeight="1" x14ac:dyDescent="0.3">
      <c r="A11" s="122" t="s">
        <v>47</v>
      </c>
      <c r="B11" s="192">
        <f>SUM(B6:B10)</f>
        <v>1894</v>
      </c>
      <c r="C11" s="192">
        <f>SUM(C6:C10)</f>
        <v>3182</v>
      </c>
      <c r="D11" s="186">
        <f>SUM(D6:D10)</f>
        <v>5076</v>
      </c>
      <c r="E11" s="92"/>
      <c r="F11" s="174"/>
      <c r="J11" s="92"/>
      <c r="K11" s="92"/>
      <c r="L11" s="124"/>
      <c r="M11" s="190"/>
    </row>
    <row r="12" spans="1:13" ht="12.9" customHeight="1" x14ac:dyDescent="0.3">
      <c r="A12" s="193"/>
      <c r="B12" s="193"/>
      <c r="C12" s="193"/>
      <c r="D12" s="193"/>
      <c r="E12" s="92"/>
      <c r="F12" s="174"/>
      <c r="J12" s="92"/>
      <c r="K12" s="92"/>
      <c r="L12" s="124"/>
      <c r="M12" s="190"/>
    </row>
    <row r="13" spans="1:13" ht="14.4" x14ac:dyDescent="0.3">
      <c r="A13" s="99"/>
      <c r="B13" s="131"/>
      <c r="C13" s="131"/>
      <c r="D13" s="194"/>
      <c r="E13" s="92"/>
      <c r="F13" s="92"/>
      <c r="G13" s="92"/>
    </row>
    <row r="14" spans="1:13" ht="14.4" x14ac:dyDescent="0.3">
      <c r="A14" s="99"/>
      <c r="B14" s="113"/>
      <c r="C14" s="113"/>
      <c r="D14" s="92"/>
      <c r="E14" s="92"/>
      <c r="F14" s="92"/>
      <c r="G14" s="92"/>
    </row>
    <row r="15" spans="1:13" ht="14.4" x14ac:dyDescent="0.3">
      <c r="A15" s="99"/>
      <c r="B15" s="113"/>
      <c r="C15" s="113"/>
      <c r="D15" s="92"/>
      <c r="E15" s="92"/>
      <c r="F15" s="92"/>
      <c r="G15" s="92"/>
    </row>
    <row r="16" spans="1:13" ht="14.4" x14ac:dyDescent="0.3">
      <c r="A16" s="99"/>
      <c r="B16" s="113"/>
      <c r="C16" s="113"/>
      <c r="D16" s="92"/>
      <c r="E16" s="92"/>
      <c r="F16" s="92"/>
      <c r="G16" s="92"/>
    </row>
    <row r="33" spans="3:4" ht="13.2" x14ac:dyDescent="0.25">
      <c r="C33" s="281"/>
      <c r="D33" s="281"/>
    </row>
    <row r="34" spans="3:4" ht="13.2" x14ac:dyDescent="0.25">
      <c r="C34" s="111"/>
      <c r="D34" s="195"/>
    </row>
    <row r="35" spans="3:4" x14ac:dyDescent="0.2">
      <c r="C35" s="196"/>
      <c r="D35" s="197"/>
    </row>
    <row r="36" spans="3:4" x14ac:dyDescent="0.2">
      <c r="C36" s="196"/>
      <c r="D36" s="197"/>
    </row>
    <row r="37" spans="3:4" x14ac:dyDescent="0.2">
      <c r="C37" s="196"/>
      <c r="D37" s="197"/>
    </row>
    <row r="248" spans="7:9" ht="13.2" x14ac:dyDescent="0.25">
      <c r="G248" s="111"/>
    </row>
    <row r="253" spans="7:9" ht="13.2" x14ac:dyDescent="0.25">
      <c r="I253" s="116"/>
    </row>
  </sheetData>
  <mergeCells count="1">
    <mergeCell ref="C33:D3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8825B-5698-45E6-A190-4CBBD1137EFD}">
  <dimension ref="A1:K31"/>
  <sheetViews>
    <sheetView zoomScaleNormal="100" workbookViewId="0"/>
  </sheetViews>
  <sheetFormatPr defaultColWidth="9.109375" defaultRowHeight="11.4" x14ac:dyDescent="0.2"/>
  <cols>
    <col min="1" max="1" width="25" style="121" customWidth="1"/>
    <col min="2" max="6" width="9.6640625" style="118" customWidth="1"/>
    <col min="7" max="16384" width="9.109375" style="118"/>
  </cols>
  <sheetData>
    <row r="1" spans="1:11" ht="12.9" customHeight="1" x14ac:dyDescent="0.3">
      <c r="A1" s="117" t="s">
        <v>55</v>
      </c>
      <c r="B1" s="109"/>
      <c r="C1" s="109"/>
      <c r="D1" s="109"/>
      <c r="E1" s="109"/>
      <c r="F1" s="109"/>
    </row>
    <row r="2" spans="1:11" ht="12.9" customHeight="1" x14ac:dyDescent="0.3">
      <c r="A2" s="117"/>
      <c r="B2" s="109"/>
      <c r="C2" s="109"/>
      <c r="D2" s="109"/>
      <c r="E2" s="109"/>
      <c r="F2" s="109"/>
    </row>
    <row r="3" spans="1:11" ht="12.9" customHeight="1" x14ac:dyDescent="0.3">
      <c r="A3" s="117" t="s">
        <v>51</v>
      </c>
      <c r="B3" s="109"/>
      <c r="C3" s="109"/>
      <c r="D3" s="109"/>
      <c r="E3" s="109"/>
      <c r="F3" s="109"/>
    </row>
    <row r="4" spans="1:11" ht="12.9" customHeight="1" x14ac:dyDescent="0.3">
      <c r="A4" s="117"/>
      <c r="B4" s="109"/>
      <c r="C4" s="109"/>
      <c r="D4" s="109"/>
      <c r="E4" s="109"/>
      <c r="F4" s="109"/>
    </row>
    <row r="5" spans="1:11" s="119" customFormat="1" ht="12.9" customHeight="1" x14ac:dyDescent="0.3">
      <c r="A5" s="176"/>
      <c r="B5" s="199">
        <v>2016</v>
      </c>
      <c r="C5" s="198">
        <v>2017</v>
      </c>
      <c r="D5" s="199">
        <v>2018</v>
      </c>
      <c r="E5" s="198">
        <v>2019</v>
      </c>
      <c r="F5" s="109"/>
      <c r="G5" s="177"/>
      <c r="H5" s="177"/>
      <c r="I5" s="177"/>
      <c r="J5" s="177"/>
      <c r="K5" s="177"/>
    </row>
    <row r="6" spans="1:11" ht="12.9" customHeight="1" x14ac:dyDescent="0.3">
      <c r="A6" s="178" t="s">
        <v>34</v>
      </c>
      <c r="B6" s="179">
        <v>5630497</v>
      </c>
      <c r="C6" s="179">
        <v>5683729</v>
      </c>
      <c r="D6" s="179">
        <v>5888768</v>
      </c>
      <c r="E6" s="179">
        <v>5621318</v>
      </c>
      <c r="F6" s="109"/>
      <c r="G6" s="180"/>
      <c r="H6" s="181"/>
      <c r="I6" s="181"/>
      <c r="J6" s="181"/>
      <c r="K6" s="181"/>
    </row>
    <row r="7" spans="1:11" ht="12.9" customHeight="1" x14ac:dyDescent="0.3">
      <c r="A7" s="178" t="s">
        <v>36</v>
      </c>
      <c r="B7" s="179">
        <v>1610125</v>
      </c>
      <c r="C7" s="179">
        <v>1622967</v>
      </c>
      <c r="D7" s="179">
        <v>1606373</v>
      </c>
      <c r="E7" s="179">
        <v>1597609</v>
      </c>
      <c r="F7" s="109"/>
      <c r="G7" s="180"/>
      <c r="H7" s="181"/>
      <c r="I7" s="181"/>
      <c r="J7" s="181"/>
      <c r="K7" s="181"/>
    </row>
    <row r="8" spans="1:11" ht="12.9" customHeight="1" x14ac:dyDescent="0.3">
      <c r="A8" s="178" t="s">
        <v>37</v>
      </c>
      <c r="B8" s="179">
        <v>286534</v>
      </c>
      <c r="C8" s="179">
        <v>650788</v>
      </c>
      <c r="D8" s="179">
        <v>822218</v>
      </c>
      <c r="E8" s="179">
        <v>910854</v>
      </c>
      <c r="F8" s="109"/>
      <c r="G8" s="180"/>
      <c r="H8" s="181"/>
      <c r="I8" s="181"/>
      <c r="J8" s="181"/>
      <c r="K8" s="181"/>
    </row>
    <row r="9" spans="1:11" ht="12.9" customHeight="1" x14ac:dyDescent="0.3">
      <c r="A9" s="178" t="s">
        <v>40</v>
      </c>
      <c r="B9" s="179">
        <v>200570</v>
      </c>
      <c r="C9" s="179">
        <v>225574</v>
      </c>
      <c r="D9" s="179">
        <v>301296</v>
      </c>
      <c r="E9" s="179">
        <v>511062</v>
      </c>
      <c r="F9" s="109"/>
      <c r="G9" s="180"/>
      <c r="H9" s="181"/>
      <c r="I9" s="181"/>
      <c r="J9" s="181"/>
      <c r="K9" s="181"/>
    </row>
    <row r="10" spans="1:11" ht="12.9" customHeight="1" x14ac:dyDescent="0.3">
      <c r="A10" s="178" t="s">
        <v>41</v>
      </c>
      <c r="B10" s="179">
        <v>91677</v>
      </c>
      <c r="C10" s="179">
        <v>96294</v>
      </c>
      <c r="D10" s="179">
        <v>101738</v>
      </c>
      <c r="E10" s="179">
        <v>108175</v>
      </c>
      <c r="F10" s="109"/>
      <c r="G10" s="180"/>
      <c r="H10" s="181"/>
      <c r="I10" s="181"/>
      <c r="J10" s="181"/>
      <c r="K10" s="181"/>
    </row>
    <row r="11" spans="1:11" ht="12.9" customHeight="1" x14ac:dyDescent="0.3">
      <c r="A11" s="178" t="s">
        <v>38</v>
      </c>
      <c r="B11" s="179">
        <v>90758</v>
      </c>
      <c r="C11" s="179">
        <v>94940</v>
      </c>
      <c r="D11" s="179">
        <v>99696</v>
      </c>
      <c r="E11" s="179">
        <v>105201</v>
      </c>
      <c r="F11" s="109"/>
      <c r="G11" s="180"/>
      <c r="H11" s="181"/>
      <c r="I11" s="181"/>
      <c r="J11" s="181"/>
      <c r="K11" s="181"/>
    </row>
    <row r="12" spans="1:11" ht="12.9" customHeight="1" x14ac:dyDescent="0.3">
      <c r="A12" s="178" t="s">
        <v>35</v>
      </c>
      <c r="B12" s="179">
        <v>2618</v>
      </c>
      <c r="C12" s="179">
        <v>13998</v>
      </c>
      <c r="D12" s="179">
        <v>27412</v>
      </c>
      <c r="E12" s="179">
        <v>27395</v>
      </c>
      <c r="F12" s="109"/>
      <c r="G12" s="180"/>
      <c r="H12" s="181"/>
      <c r="I12" s="181"/>
      <c r="J12" s="181"/>
      <c r="K12" s="181"/>
    </row>
    <row r="13" spans="1:11" ht="14.4" x14ac:dyDescent="0.3">
      <c r="A13" s="178" t="s">
        <v>56</v>
      </c>
      <c r="B13" s="179"/>
      <c r="C13" s="179"/>
      <c r="D13" s="179"/>
      <c r="E13" s="179">
        <v>18284</v>
      </c>
      <c r="F13" s="109"/>
      <c r="G13" s="180"/>
      <c r="H13" s="181"/>
      <c r="I13" s="181"/>
      <c r="J13" s="181"/>
      <c r="K13" s="181"/>
    </row>
    <row r="14" spans="1:11" ht="12.9" customHeight="1" x14ac:dyDescent="0.3">
      <c r="A14" s="178" t="s">
        <v>57</v>
      </c>
      <c r="B14" s="179">
        <v>37856</v>
      </c>
      <c r="C14" s="179">
        <v>40452</v>
      </c>
      <c r="D14" s="179">
        <v>42693</v>
      </c>
      <c r="E14" s="179">
        <v>8085</v>
      </c>
      <c r="F14" s="109"/>
      <c r="G14" s="180"/>
      <c r="H14" s="181"/>
      <c r="I14" s="181"/>
      <c r="J14" s="181"/>
      <c r="K14" s="181"/>
    </row>
    <row r="15" spans="1:11" ht="12.9" customHeight="1" x14ac:dyDescent="0.3">
      <c r="A15" s="178" t="s">
        <v>58</v>
      </c>
      <c r="B15" s="179">
        <v>2556</v>
      </c>
      <c r="C15" s="179">
        <v>2384</v>
      </c>
      <c r="D15" s="179">
        <v>2220</v>
      </c>
      <c r="E15" s="179">
        <v>1410</v>
      </c>
      <c r="F15" s="109"/>
      <c r="G15" s="180"/>
      <c r="H15" s="181"/>
      <c r="I15" s="181"/>
      <c r="J15" s="181"/>
      <c r="K15" s="181"/>
    </row>
    <row r="16" spans="1:11" ht="14.4" x14ac:dyDescent="0.3">
      <c r="A16" s="178" t="s">
        <v>59</v>
      </c>
      <c r="B16" s="179">
        <v>67478</v>
      </c>
      <c r="C16" s="176">
        <v>61</v>
      </c>
      <c r="D16" s="176">
        <v>56</v>
      </c>
      <c r="E16" s="176">
        <v>0</v>
      </c>
      <c r="F16" s="109"/>
      <c r="G16" s="180"/>
      <c r="H16" s="181"/>
      <c r="I16" s="182"/>
      <c r="J16" s="182"/>
      <c r="K16" s="182"/>
    </row>
    <row r="17" spans="1:11" ht="12.9" customHeight="1" x14ac:dyDescent="0.3">
      <c r="A17" s="178" t="s">
        <v>47</v>
      </c>
      <c r="B17" s="179">
        <f>SUM(B6:B16)</f>
        <v>8020669</v>
      </c>
      <c r="C17" s="179">
        <f>SUM(C6:C16)</f>
        <v>8431187</v>
      </c>
      <c r="D17" s="179">
        <f>SUM(D6:D16)</f>
        <v>8892470</v>
      </c>
      <c r="E17" s="179">
        <f>SUM(E6:E16)</f>
        <v>8909393</v>
      </c>
      <c r="F17" s="109"/>
      <c r="G17" s="180"/>
      <c r="H17" s="183"/>
      <c r="I17" s="183"/>
      <c r="J17" s="183"/>
      <c r="K17" s="183"/>
    </row>
    <row r="18" spans="1:11" ht="12.9" customHeight="1" x14ac:dyDescent="0.3">
      <c r="A18" s="117"/>
      <c r="B18" s="109"/>
      <c r="C18" s="109"/>
      <c r="D18" s="109"/>
      <c r="E18" s="109"/>
      <c r="F18" s="109"/>
    </row>
    <row r="19" spans="1:11" ht="12.9" customHeight="1" x14ac:dyDescent="0.3">
      <c r="A19" s="118"/>
      <c r="B19" s="109"/>
      <c r="C19" s="109"/>
      <c r="D19" s="109"/>
      <c r="E19" s="109"/>
      <c r="F19" s="109"/>
    </row>
    <row r="20" spans="1:11" ht="12.9" customHeight="1" x14ac:dyDescent="0.3">
      <c r="A20" s="146" t="s">
        <v>60</v>
      </c>
      <c r="B20" s="98"/>
      <c r="C20" s="98"/>
      <c r="D20" s="98"/>
      <c r="E20" s="98"/>
      <c r="F20" s="98"/>
    </row>
    <row r="21" spans="1:11" ht="12.9" customHeight="1" x14ac:dyDescent="0.3">
      <c r="A21" s="146"/>
      <c r="B21" s="98"/>
      <c r="C21" s="98"/>
      <c r="D21" s="98"/>
      <c r="E21" s="98"/>
      <c r="F21" s="98"/>
    </row>
    <row r="22" spans="1:11" ht="12.9" customHeight="1" x14ac:dyDescent="0.3">
      <c r="A22" s="146" t="s">
        <v>61</v>
      </c>
      <c r="B22" s="109"/>
      <c r="C22" s="109"/>
      <c r="D22" s="109"/>
      <c r="E22" s="109"/>
      <c r="F22" s="109"/>
    </row>
    <row r="23" spans="1:11" ht="12.9" customHeight="1" x14ac:dyDescent="0.3">
      <c r="A23" s="146"/>
      <c r="B23" s="109"/>
      <c r="C23" s="109"/>
      <c r="D23" s="109"/>
      <c r="E23" s="109"/>
      <c r="F23" s="109"/>
    </row>
    <row r="24" spans="1:11" ht="12.9" customHeight="1" x14ac:dyDescent="0.3">
      <c r="A24" s="146" t="s">
        <v>62</v>
      </c>
      <c r="B24" s="120"/>
      <c r="C24" s="120"/>
      <c r="D24" s="120"/>
      <c r="E24" s="109"/>
      <c r="F24" s="109"/>
    </row>
    <row r="25" spans="1:11" ht="14.4" x14ac:dyDescent="0.3">
      <c r="A25" s="146"/>
      <c r="B25" s="120"/>
      <c r="C25" s="120"/>
      <c r="D25" s="120"/>
      <c r="E25" s="109"/>
      <c r="F25" s="109"/>
    </row>
    <row r="26" spans="1:11" ht="14.4" x14ac:dyDescent="0.3">
      <c r="A26" s="146" t="s">
        <v>63</v>
      </c>
      <c r="B26" s="120"/>
      <c r="C26" s="120"/>
      <c r="D26" s="120"/>
      <c r="E26" s="109"/>
      <c r="F26" s="109"/>
    </row>
    <row r="27" spans="1:11" ht="14.4" x14ac:dyDescent="0.3">
      <c r="A27" s="146"/>
      <c r="B27" s="120"/>
      <c r="C27" s="120"/>
      <c r="D27" s="120"/>
      <c r="E27" s="109"/>
      <c r="F27" s="109"/>
    </row>
    <row r="28" spans="1:11" ht="14.4" x14ac:dyDescent="0.3">
      <c r="A28" s="146" t="s">
        <v>64</v>
      </c>
      <c r="B28" s="109"/>
      <c r="C28" s="109"/>
      <c r="D28" s="109"/>
      <c r="E28" s="109"/>
      <c r="F28" s="109"/>
    </row>
    <row r="30" spans="1:11" s="130" customFormat="1" ht="14.4" x14ac:dyDescent="0.3">
      <c r="A30" s="129"/>
    </row>
    <row r="31" spans="1:11" s="130" customFormat="1" ht="14.4" x14ac:dyDescent="0.3"/>
  </sheetData>
  <pageMargins left="0.7" right="0.7" top="0.75" bottom="0.75" header="0.3" footer="0.3"/>
  <pageSetup paperSize="9" orientation="portrait" r:id="rId1"/>
  <ignoredErrors>
    <ignoredError sqref="B17:E17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25"/>
  <sheetViews>
    <sheetView zoomScaleNormal="100" workbookViewId="0"/>
  </sheetViews>
  <sheetFormatPr defaultColWidth="9.109375" defaultRowHeight="11.4" x14ac:dyDescent="0.2"/>
  <cols>
    <col min="1" max="1" width="35.88671875" style="128" customWidth="1"/>
    <col min="2" max="5" width="9.6640625" style="89" customWidth="1"/>
    <col min="6" max="16384" width="9.109375" style="89"/>
  </cols>
  <sheetData>
    <row r="1" spans="1:7" ht="12.9" customHeight="1" x14ac:dyDescent="0.3">
      <c r="A1" s="99" t="s">
        <v>65</v>
      </c>
      <c r="B1" s="92"/>
      <c r="C1" s="92"/>
      <c r="D1" s="92"/>
      <c r="E1" s="92"/>
      <c r="F1" s="92"/>
      <c r="G1" s="92"/>
    </row>
    <row r="2" spans="1:7" ht="12.9" customHeight="1" x14ac:dyDescent="0.3">
      <c r="A2" s="99"/>
      <c r="B2" s="92"/>
      <c r="C2" s="92"/>
      <c r="D2" s="92"/>
      <c r="E2" s="92"/>
      <c r="F2" s="92"/>
      <c r="G2" s="92"/>
    </row>
    <row r="3" spans="1:7" ht="12.9" customHeight="1" x14ac:dyDescent="0.3">
      <c r="A3" s="99" t="s">
        <v>66</v>
      </c>
      <c r="B3" s="92"/>
      <c r="C3" s="92"/>
      <c r="D3" s="92"/>
      <c r="E3" s="92"/>
      <c r="F3" s="92"/>
      <c r="G3" s="92"/>
    </row>
    <row r="4" spans="1:7" ht="12.9" customHeight="1" x14ac:dyDescent="0.3">
      <c r="A4" s="99"/>
      <c r="B4" s="92"/>
      <c r="C4" s="92"/>
      <c r="D4" s="92"/>
      <c r="E4" s="92"/>
      <c r="F4" s="92"/>
      <c r="G4" s="92"/>
    </row>
    <row r="5" spans="1:7" s="103" customFormat="1" ht="12.9" customHeight="1" x14ac:dyDescent="0.3">
      <c r="A5" s="126"/>
      <c r="B5" s="198">
        <v>2015</v>
      </c>
      <c r="C5" s="199">
        <v>2016</v>
      </c>
      <c r="D5" s="198">
        <v>2017</v>
      </c>
      <c r="E5" s="199">
        <v>2018</v>
      </c>
      <c r="F5" s="198">
        <v>2019</v>
      </c>
      <c r="G5" s="108"/>
    </row>
    <row r="6" spans="1:7" ht="12.9" customHeight="1" x14ac:dyDescent="0.3">
      <c r="A6" s="122" t="s">
        <v>67</v>
      </c>
      <c r="B6" s="143">
        <v>30527</v>
      </c>
      <c r="C6" s="143">
        <v>40452</v>
      </c>
      <c r="D6" s="143">
        <v>46554</v>
      </c>
      <c r="E6" s="143">
        <v>50358</v>
      </c>
      <c r="F6" s="143">
        <v>56477</v>
      </c>
      <c r="G6" s="92"/>
    </row>
    <row r="7" spans="1:7" ht="12.9" customHeight="1" x14ac:dyDescent="0.3">
      <c r="A7" s="99"/>
      <c r="B7" s="92"/>
      <c r="C7" s="92"/>
      <c r="D7" s="92"/>
      <c r="E7" s="92"/>
      <c r="F7" s="92"/>
      <c r="G7" s="92"/>
    </row>
    <row r="8" spans="1:7" ht="12.9" customHeight="1" x14ac:dyDescent="0.3">
      <c r="A8" s="89"/>
      <c r="B8" s="92"/>
      <c r="C8" s="92"/>
      <c r="D8" s="92"/>
      <c r="E8" s="92"/>
      <c r="F8" s="92"/>
      <c r="G8" s="92"/>
    </row>
    <row r="9" spans="1:7" ht="12.9" customHeight="1" x14ac:dyDescent="0.3">
      <c r="A9" s="146" t="s">
        <v>68</v>
      </c>
      <c r="B9" s="92"/>
      <c r="C9" s="92"/>
      <c r="D9" s="92"/>
      <c r="E9" s="92"/>
      <c r="F9" s="92"/>
      <c r="G9" s="92"/>
    </row>
    <row r="10" spans="1:7" ht="12.9" customHeight="1" x14ac:dyDescent="0.3">
      <c r="A10" s="99"/>
      <c r="B10" s="92"/>
      <c r="C10" s="92"/>
      <c r="D10" s="92"/>
      <c r="E10" s="92"/>
      <c r="F10" s="92"/>
      <c r="G10" s="92"/>
    </row>
    <row r="11" spans="1:7" ht="12.9" customHeight="1" x14ac:dyDescent="0.3">
      <c r="A11" s="99"/>
      <c r="B11" s="92"/>
      <c r="C11" s="92"/>
      <c r="D11" s="92"/>
      <c r="E11" s="92"/>
      <c r="F11" s="92"/>
      <c r="G11" s="92"/>
    </row>
    <row r="12" spans="1:7" ht="12.9" customHeight="1" x14ac:dyDescent="0.3">
      <c r="A12" s="99"/>
      <c r="B12" s="92"/>
      <c r="C12" s="92"/>
      <c r="D12" s="92"/>
      <c r="E12" s="92"/>
      <c r="F12" s="92"/>
      <c r="G12" s="92"/>
    </row>
    <row r="13" spans="1:7" ht="12.9" customHeight="1" x14ac:dyDescent="0.3">
      <c r="A13" s="99"/>
      <c r="B13" s="92"/>
      <c r="C13" s="92"/>
      <c r="D13" s="92"/>
      <c r="E13" s="92"/>
      <c r="F13" s="92"/>
      <c r="G13" s="92"/>
    </row>
    <row r="14" spans="1:7" ht="12.9" customHeight="1" x14ac:dyDescent="0.3">
      <c r="A14" s="99"/>
      <c r="B14" s="92"/>
      <c r="C14" s="92"/>
      <c r="D14" s="92"/>
      <c r="E14" s="92"/>
      <c r="F14" s="92"/>
      <c r="G14" s="92"/>
    </row>
    <row r="15" spans="1:7" ht="12.9" customHeight="1" x14ac:dyDescent="0.3">
      <c r="A15" s="99"/>
      <c r="B15" s="92"/>
      <c r="C15" s="92"/>
      <c r="D15" s="92"/>
      <c r="E15" s="92"/>
      <c r="F15" s="92"/>
      <c r="G15" s="92"/>
    </row>
    <row r="16" spans="1:7" ht="12.9" customHeight="1" x14ac:dyDescent="0.3">
      <c r="A16" s="99"/>
      <c r="B16" s="92"/>
      <c r="C16" s="92"/>
      <c r="D16" s="92"/>
      <c r="E16" s="92"/>
      <c r="F16" s="92"/>
      <c r="G16" s="92"/>
    </row>
    <row r="17" spans="1:11" ht="12.9" customHeight="1" x14ac:dyDescent="0.3">
      <c r="A17" s="99"/>
      <c r="B17" s="92"/>
      <c r="C17" s="92"/>
      <c r="D17" s="92"/>
      <c r="E17" s="92"/>
      <c r="F17" s="92"/>
      <c r="G17" s="92"/>
    </row>
    <row r="18" spans="1:11" ht="12.9" customHeight="1" x14ac:dyDescent="0.3">
      <c r="A18" s="99"/>
      <c r="B18" s="92"/>
      <c r="C18" s="92"/>
      <c r="D18" s="92"/>
      <c r="E18" s="92"/>
      <c r="F18" s="92"/>
      <c r="G18" s="92"/>
    </row>
    <row r="19" spans="1:11" ht="12.9" customHeight="1" x14ac:dyDescent="0.3">
      <c r="A19" s="99"/>
      <c r="B19" s="92"/>
      <c r="C19" s="92"/>
      <c r="D19" s="92"/>
      <c r="E19" s="92"/>
      <c r="F19" s="92"/>
      <c r="G19" s="92"/>
    </row>
    <row r="20" spans="1:11" ht="12.9" customHeight="1" x14ac:dyDescent="0.3">
      <c r="A20" s="99"/>
      <c r="B20" s="92"/>
      <c r="C20" s="92"/>
      <c r="D20" s="92"/>
      <c r="E20" s="92"/>
      <c r="F20" s="92"/>
      <c r="G20" s="92"/>
      <c r="K20" s="114"/>
    </row>
    <row r="21" spans="1:11" ht="12.9" customHeight="1" x14ac:dyDescent="0.3">
      <c r="A21" s="99"/>
      <c r="B21" s="92"/>
      <c r="C21" s="92"/>
      <c r="D21" s="92"/>
      <c r="E21" s="92"/>
      <c r="F21" s="92"/>
      <c r="G21" s="92"/>
    </row>
    <row r="22" spans="1:11" ht="14.4" x14ac:dyDescent="0.3">
      <c r="A22" s="99"/>
      <c r="B22" s="92"/>
      <c r="C22" s="92"/>
      <c r="D22" s="92"/>
      <c r="E22" s="92"/>
      <c r="F22" s="92"/>
      <c r="G22" s="92"/>
    </row>
    <row r="23" spans="1:11" ht="14.4" x14ac:dyDescent="0.3">
      <c r="A23" s="99"/>
      <c r="B23" s="92"/>
      <c r="C23" s="92"/>
      <c r="D23" s="92"/>
      <c r="E23" s="92"/>
      <c r="F23" s="92"/>
      <c r="G23" s="92"/>
    </row>
    <row r="24" spans="1:11" ht="14.4" x14ac:dyDescent="0.3">
      <c r="A24" s="99"/>
      <c r="B24" s="92"/>
      <c r="C24" s="92"/>
      <c r="D24" s="92"/>
      <c r="E24" s="92"/>
      <c r="F24" s="92"/>
      <c r="G24" s="92"/>
    </row>
    <row r="25" spans="1:11" ht="14.4" x14ac:dyDescent="0.3">
      <c r="A25" s="99"/>
      <c r="B25" s="92"/>
      <c r="C25" s="92"/>
      <c r="D25" s="92"/>
      <c r="E25" s="92"/>
      <c r="F25" s="92"/>
      <c r="G25" s="9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FBE61-6D9B-46E0-AFD2-8F3BE93B22B0}">
  <dimension ref="A1:O30"/>
  <sheetViews>
    <sheetView zoomScaleNormal="100" zoomScaleSheetLayoutView="100" workbookViewId="0"/>
  </sheetViews>
  <sheetFormatPr defaultColWidth="9.109375" defaultRowHeight="13.2" x14ac:dyDescent="0.25"/>
  <cols>
    <col min="1" max="1" width="37.88671875" style="144" customWidth="1"/>
    <col min="2" max="6" width="9.6640625" style="144" customWidth="1"/>
    <col min="7" max="16384" width="9.109375" style="144"/>
  </cols>
  <sheetData>
    <row r="1" spans="1:9" s="89" customFormat="1" ht="12.9" customHeight="1" x14ac:dyDescent="0.3">
      <c r="A1" s="99" t="s">
        <v>69</v>
      </c>
      <c r="B1" s="92"/>
      <c r="C1" s="92"/>
      <c r="D1" s="99"/>
      <c r="E1" s="113"/>
      <c r="F1" s="92"/>
      <c r="G1" s="99"/>
      <c r="H1" s="99"/>
      <c r="I1" s="113"/>
    </row>
    <row r="2" spans="1:9" s="89" customFormat="1" ht="12.9" customHeight="1" x14ac:dyDescent="0.3">
      <c r="A2" s="99"/>
      <c r="B2" s="92"/>
      <c r="C2" s="92"/>
      <c r="D2" s="99"/>
      <c r="E2" s="113"/>
      <c r="F2" s="92"/>
      <c r="G2" s="99"/>
      <c r="H2" s="99"/>
      <c r="I2" s="113"/>
    </row>
    <row r="3" spans="1:9" s="89" customFormat="1" ht="12.9" customHeight="1" x14ac:dyDescent="0.3">
      <c r="A3" s="112" t="s">
        <v>70</v>
      </c>
      <c r="B3" s="92"/>
      <c r="C3" s="92"/>
      <c r="D3" s="99"/>
      <c r="E3" s="113"/>
      <c r="F3" s="92"/>
      <c r="G3" s="99"/>
      <c r="H3" s="99"/>
      <c r="I3" s="113"/>
    </row>
    <row r="4" spans="1:9" s="89" customFormat="1" ht="12.9" customHeight="1" x14ac:dyDescent="0.3">
      <c r="A4" s="99"/>
      <c r="B4" s="110"/>
      <c r="C4" s="110"/>
      <c r="D4" s="110"/>
      <c r="E4" s="110"/>
      <c r="F4" s="110"/>
      <c r="G4" s="92"/>
      <c r="H4" s="92"/>
      <c r="I4" s="92"/>
    </row>
    <row r="5" spans="1:9" s="103" customFormat="1" ht="12.9" customHeight="1" x14ac:dyDescent="0.3">
      <c r="A5" s="122" t="s">
        <v>71</v>
      </c>
      <c r="B5" s="198">
        <v>2019</v>
      </c>
      <c r="C5" s="113"/>
      <c r="F5" s="113"/>
      <c r="G5" s="113"/>
      <c r="H5" s="113"/>
      <c r="I5" s="113"/>
    </row>
    <row r="6" spans="1:9" s="89" customFormat="1" ht="12.9" customHeight="1" x14ac:dyDescent="0.3">
      <c r="A6" s="141" t="s">
        <v>37</v>
      </c>
      <c r="B6" s="142">
        <v>26803</v>
      </c>
      <c r="C6" s="143"/>
      <c r="F6" s="92"/>
      <c r="G6" s="92"/>
      <c r="H6" s="92"/>
      <c r="I6" s="92"/>
    </row>
    <row r="7" spans="1:9" ht="12.9" customHeight="1" x14ac:dyDescent="0.3">
      <c r="A7" s="141" t="s">
        <v>34</v>
      </c>
      <c r="B7" s="142">
        <v>24671</v>
      </c>
      <c r="C7" s="143"/>
      <c r="F7" s="112"/>
      <c r="G7" s="112"/>
      <c r="H7" s="112"/>
      <c r="I7" s="112"/>
    </row>
    <row r="8" spans="1:9" ht="12.9" customHeight="1" x14ac:dyDescent="0.3">
      <c r="A8" s="141" t="s">
        <v>72</v>
      </c>
      <c r="B8" s="142">
        <v>2607</v>
      </c>
      <c r="C8" s="143"/>
      <c r="F8" s="112"/>
      <c r="G8" s="112"/>
      <c r="H8" s="112"/>
      <c r="I8" s="112"/>
    </row>
    <row r="9" spans="1:9" ht="12.9" customHeight="1" x14ac:dyDescent="0.3">
      <c r="A9" s="141" t="s">
        <v>36</v>
      </c>
      <c r="B9" s="142">
        <v>1139</v>
      </c>
      <c r="C9" s="143"/>
      <c r="F9" s="112"/>
      <c r="G9" s="112"/>
      <c r="H9" s="112"/>
      <c r="I9" s="112"/>
    </row>
    <row r="10" spans="1:9" ht="12.9" customHeight="1" x14ac:dyDescent="0.3">
      <c r="A10" s="141" t="s">
        <v>73</v>
      </c>
      <c r="B10" s="142">
        <v>463</v>
      </c>
      <c r="C10" s="143"/>
      <c r="F10" s="112"/>
      <c r="G10" s="112"/>
      <c r="H10" s="112"/>
      <c r="I10" s="112"/>
    </row>
    <row r="11" spans="1:9" ht="12.9" customHeight="1" x14ac:dyDescent="0.3">
      <c r="A11" s="141" t="s">
        <v>41</v>
      </c>
      <c r="B11" s="142">
        <v>328</v>
      </c>
      <c r="C11" s="143"/>
      <c r="F11" s="112"/>
      <c r="G11" s="112"/>
      <c r="H11" s="112"/>
      <c r="I11" s="112"/>
    </row>
    <row r="12" spans="1:9" ht="12.9" customHeight="1" x14ac:dyDescent="0.3">
      <c r="A12" s="141" t="s">
        <v>44</v>
      </c>
      <c r="B12" s="142">
        <v>281</v>
      </c>
      <c r="C12" s="143"/>
      <c r="F12" s="112"/>
      <c r="G12" s="112"/>
      <c r="H12" s="112"/>
      <c r="I12" s="112"/>
    </row>
    <row r="13" spans="1:9" ht="12.9" customHeight="1" x14ac:dyDescent="0.3">
      <c r="A13" s="141" t="s">
        <v>38</v>
      </c>
      <c r="B13" s="142">
        <v>185</v>
      </c>
      <c r="C13" s="143"/>
      <c r="F13" s="112"/>
      <c r="G13" s="112"/>
      <c r="H13" s="112"/>
      <c r="I13" s="112"/>
    </row>
    <row r="14" spans="1:9" ht="12.9" customHeight="1" x14ac:dyDescent="0.3">
      <c r="A14" s="112"/>
      <c r="B14" s="145">
        <f>SUM(B6:B13)</f>
        <v>56477</v>
      </c>
      <c r="C14" s="143"/>
      <c r="F14" s="112"/>
      <c r="G14" s="112"/>
      <c r="H14" s="112"/>
      <c r="I14" s="112"/>
    </row>
    <row r="15" spans="1:9" ht="12.9" customHeight="1" x14ac:dyDescent="0.3">
      <c r="A15" s="112"/>
      <c r="B15" s="112"/>
      <c r="C15" s="112"/>
      <c r="D15" s="112"/>
      <c r="E15" s="112"/>
      <c r="F15" s="112"/>
      <c r="G15" s="112"/>
      <c r="H15" s="112"/>
      <c r="I15" s="112"/>
    </row>
    <row r="16" spans="1:9" ht="12.9" customHeight="1" x14ac:dyDescent="0.3">
      <c r="B16" s="112"/>
      <c r="C16" s="112"/>
      <c r="D16" s="112"/>
      <c r="E16" s="112"/>
      <c r="F16" s="112"/>
      <c r="G16" s="112"/>
      <c r="H16" s="112"/>
      <c r="I16" s="112"/>
    </row>
    <row r="17" spans="1:15" ht="12.9" customHeight="1" x14ac:dyDescent="0.3">
      <c r="A17" s="146" t="s">
        <v>68</v>
      </c>
      <c r="B17" s="112"/>
      <c r="C17" s="112"/>
      <c r="D17" s="112"/>
      <c r="E17" s="112"/>
      <c r="F17" s="112"/>
      <c r="G17" s="112"/>
      <c r="H17" s="112"/>
      <c r="I17" s="112"/>
    </row>
    <row r="18" spans="1:15" ht="12.9" customHeight="1" x14ac:dyDescent="0.3">
      <c r="A18" s="112"/>
      <c r="B18" s="112"/>
      <c r="C18" s="112"/>
      <c r="D18" s="112"/>
      <c r="E18" s="112"/>
      <c r="F18" s="112"/>
      <c r="G18" s="112"/>
      <c r="H18" s="112"/>
      <c r="I18" s="112"/>
    </row>
    <row r="19" spans="1:15" ht="12.9" customHeight="1" x14ac:dyDescent="0.3">
      <c r="A19" s="112"/>
      <c r="B19" s="112"/>
      <c r="C19" s="112"/>
      <c r="D19" s="112"/>
      <c r="E19" s="112"/>
      <c r="F19" s="112"/>
      <c r="G19" s="112"/>
      <c r="H19" s="112"/>
      <c r="I19" s="112"/>
      <c r="M19" s="147"/>
    </row>
    <row r="20" spans="1:15" ht="12.9" customHeight="1" x14ac:dyDescent="0.3">
      <c r="A20" s="112"/>
      <c r="B20" s="112"/>
      <c r="C20" s="112"/>
      <c r="D20" s="112"/>
      <c r="E20" s="112"/>
      <c r="F20" s="112"/>
      <c r="G20" s="112"/>
      <c r="H20" s="112"/>
      <c r="I20" s="112"/>
      <c r="M20" s="124"/>
      <c r="N20" s="103"/>
      <c r="O20" s="89"/>
    </row>
    <row r="21" spans="1:15" ht="14.4" x14ac:dyDescent="0.3">
      <c r="A21" s="112"/>
      <c r="B21" s="112"/>
      <c r="C21" s="112"/>
      <c r="D21" s="112"/>
      <c r="E21" s="112"/>
      <c r="F21" s="112"/>
      <c r="G21" s="112"/>
      <c r="H21" s="112"/>
      <c r="I21" s="112"/>
      <c r="M21" s="148"/>
      <c r="N21" s="149"/>
      <c r="O21" s="150"/>
    </row>
    <row r="22" spans="1:15" ht="14.4" x14ac:dyDescent="0.3">
      <c r="A22" s="112"/>
      <c r="B22" s="112"/>
      <c r="C22" s="112"/>
      <c r="D22" s="112"/>
      <c r="E22" s="112"/>
      <c r="F22" s="112"/>
      <c r="G22" s="112"/>
      <c r="H22" s="112"/>
      <c r="I22" s="112"/>
      <c r="M22" s="148"/>
      <c r="N22" s="149"/>
      <c r="O22" s="150"/>
    </row>
    <row r="23" spans="1:15" ht="14.4" x14ac:dyDescent="0.3">
      <c r="A23" s="112"/>
      <c r="B23" s="112"/>
      <c r="C23" s="112"/>
      <c r="D23" s="112"/>
      <c r="E23" s="112"/>
      <c r="F23" s="112"/>
      <c r="G23" s="112"/>
      <c r="H23" s="151"/>
      <c r="I23" s="112"/>
      <c r="M23" s="148"/>
      <c r="N23" s="149"/>
      <c r="O23" s="150"/>
    </row>
    <row r="24" spans="1:15" ht="14.4" x14ac:dyDescent="0.3">
      <c r="A24" s="112"/>
      <c r="B24" s="112"/>
      <c r="C24" s="112"/>
      <c r="D24" s="112"/>
      <c r="E24" s="112"/>
      <c r="F24" s="112"/>
      <c r="G24" s="112"/>
      <c r="H24" s="112"/>
      <c r="I24" s="112"/>
      <c r="M24" s="148"/>
      <c r="N24" s="149"/>
      <c r="O24" s="150"/>
    </row>
    <row r="25" spans="1:15" x14ac:dyDescent="0.25">
      <c r="M25" s="148"/>
      <c r="N25" s="149"/>
      <c r="O25" s="150"/>
    </row>
    <row r="26" spans="1:15" x14ac:dyDescent="0.25">
      <c r="M26" s="148"/>
      <c r="N26" s="149"/>
      <c r="O26" s="150"/>
    </row>
    <row r="27" spans="1:15" x14ac:dyDescent="0.25">
      <c r="M27" s="148"/>
      <c r="N27" s="149"/>
      <c r="O27" s="150"/>
    </row>
    <row r="28" spans="1:15" x14ac:dyDescent="0.25">
      <c r="M28" s="148"/>
      <c r="N28" s="149"/>
      <c r="O28" s="150"/>
    </row>
    <row r="29" spans="1:15" x14ac:dyDescent="0.25">
      <c r="M29" s="148"/>
      <c r="N29" s="149"/>
      <c r="O29" s="150"/>
    </row>
    <row r="30" spans="1:15" x14ac:dyDescent="0.25">
      <c r="N30" s="149"/>
      <c r="O30" s="150"/>
    </row>
  </sheetData>
  <sortState xmlns:xlrd2="http://schemas.microsoft.com/office/spreadsheetml/2017/richdata2" ref="A6:B13">
    <sortCondition descending="1" ref="B6:B13"/>
  </sortState>
  <pageMargins left="0" right="0" top="0" bottom="0" header="0" footer="0"/>
  <pageSetup paperSize="9" orientation="portrait" r:id="rId1"/>
  <headerFooter alignWithMargins="0"/>
  <ignoredErrors>
    <ignoredError sqref="B14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B2F49-7910-444B-8368-8AF1AB959591}">
  <dimension ref="A1:M298"/>
  <sheetViews>
    <sheetView showGridLines="0" zoomScaleNormal="100" workbookViewId="0"/>
  </sheetViews>
  <sheetFormatPr defaultColWidth="9.109375" defaultRowHeight="13.2" x14ac:dyDescent="0.25"/>
  <cols>
    <col min="1" max="1" width="31.88671875" style="242" customWidth="1"/>
    <col min="2" max="2" width="9.6640625" style="242" customWidth="1"/>
    <col min="3" max="6" width="9.6640625" style="229" customWidth="1"/>
    <col min="7" max="16384" width="9.109375" style="229"/>
  </cols>
  <sheetData>
    <row r="1" spans="1:9" ht="12.9" customHeight="1" x14ac:dyDescent="0.3">
      <c r="A1" s="217" t="s">
        <v>74</v>
      </c>
      <c r="B1" s="217"/>
      <c r="C1" s="218"/>
      <c r="D1" s="218"/>
      <c r="E1" s="218"/>
      <c r="F1" s="218"/>
      <c r="G1" s="218"/>
      <c r="H1" s="218"/>
      <c r="I1" s="218"/>
    </row>
    <row r="2" spans="1:9" ht="12.9" customHeight="1" x14ac:dyDescent="0.3">
      <c r="A2" s="217"/>
      <c r="B2" s="217"/>
      <c r="C2" s="218"/>
      <c r="D2" s="218"/>
      <c r="E2" s="218"/>
      <c r="F2" s="218"/>
      <c r="G2" s="218"/>
      <c r="H2" s="218"/>
      <c r="I2" s="218"/>
    </row>
    <row r="3" spans="1:9" ht="12.9" customHeight="1" x14ac:dyDescent="0.3">
      <c r="A3" s="230" t="s">
        <v>75</v>
      </c>
      <c r="B3" s="217"/>
      <c r="C3" s="218"/>
      <c r="D3" s="218"/>
      <c r="E3" s="218"/>
      <c r="F3" s="218"/>
      <c r="G3" s="218"/>
      <c r="H3" s="218"/>
      <c r="I3" s="218"/>
    </row>
    <row r="4" spans="1:9" ht="12.9" customHeight="1" x14ac:dyDescent="0.3">
      <c r="A4" s="217"/>
      <c r="B4" s="217"/>
      <c r="C4" s="218"/>
      <c r="D4" s="218"/>
      <c r="E4" s="218"/>
      <c r="F4" s="218"/>
      <c r="G4" s="218"/>
      <c r="H4" s="218"/>
      <c r="I4" s="218"/>
    </row>
    <row r="5" spans="1:9" s="234" customFormat="1" ht="12.9" customHeight="1" x14ac:dyDescent="0.3">
      <c r="A5" s="231" t="s">
        <v>76</v>
      </c>
      <c r="B5" s="232">
        <v>35.53</v>
      </c>
      <c r="C5" s="233"/>
      <c r="F5" s="233"/>
      <c r="G5" s="233"/>
      <c r="H5" s="233"/>
      <c r="I5" s="233"/>
    </row>
    <row r="6" spans="1:9" ht="12.9" customHeight="1" x14ac:dyDescent="0.3">
      <c r="A6" s="235" t="s">
        <v>77</v>
      </c>
      <c r="B6" s="232">
        <v>31.571999999999999</v>
      </c>
      <c r="C6" s="218"/>
      <c r="F6" s="218"/>
      <c r="G6" s="218"/>
      <c r="H6" s="218"/>
      <c r="I6" s="218"/>
    </row>
    <row r="7" spans="1:9" ht="12.9" customHeight="1" x14ac:dyDescent="0.3">
      <c r="A7" s="235" t="s">
        <v>78</v>
      </c>
      <c r="B7" s="232">
        <v>19.402999999999999</v>
      </c>
      <c r="C7" s="218"/>
      <c r="F7" s="218"/>
      <c r="G7" s="218"/>
      <c r="H7" s="218"/>
      <c r="I7" s="218"/>
    </row>
    <row r="8" spans="1:9" ht="12.9" customHeight="1" x14ac:dyDescent="0.3">
      <c r="A8" s="235" t="s">
        <v>79</v>
      </c>
      <c r="B8" s="232">
        <v>7.4630000000000001</v>
      </c>
      <c r="C8" s="218"/>
      <c r="F8" s="218"/>
      <c r="G8" s="218"/>
      <c r="H8" s="218"/>
      <c r="I8" s="218"/>
    </row>
    <row r="9" spans="1:9" ht="12.9" customHeight="1" x14ac:dyDescent="0.3">
      <c r="A9" s="235" t="s">
        <v>80</v>
      </c>
      <c r="B9" s="232">
        <v>2.117</v>
      </c>
      <c r="C9" s="218"/>
      <c r="F9" s="218"/>
      <c r="G9" s="218"/>
      <c r="H9" s="218"/>
      <c r="I9" s="218"/>
    </row>
    <row r="10" spans="1:9" ht="12.9" customHeight="1" x14ac:dyDescent="0.3">
      <c r="A10" s="235" t="s">
        <v>81</v>
      </c>
      <c r="B10" s="232">
        <v>1.633</v>
      </c>
      <c r="C10" s="218"/>
      <c r="F10" s="218"/>
      <c r="G10" s="218"/>
      <c r="H10" s="218"/>
      <c r="I10" s="218"/>
    </row>
    <row r="11" spans="1:9" ht="12.9" customHeight="1" x14ac:dyDescent="0.3">
      <c r="A11" s="235" t="s">
        <v>82</v>
      </c>
      <c r="B11" s="232">
        <v>1.238</v>
      </c>
      <c r="C11" s="218"/>
      <c r="F11" s="218"/>
      <c r="G11" s="218"/>
      <c r="H11" s="218"/>
      <c r="I11" s="218"/>
    </row>
    <row r="12" spans="1:9" ht="12.9" customHeight="1" x14ac:dyDescent="0.3">
      <c r="A12" s="235" t="s">
        <v>83</v>
      </c>
      <c r="B12" s="232">
        <v>0.77800000000000002</v>
      </c>
      <c r="C12" s="218"/>
      <c r="F12" s="218"/>
      <c r="G12" s="218"/>
      <c r="H12" s="218"/>
      <c r="I12" s="218"/>
    </row>
    <row r="13" spans="1:9" ht="12.9" customHeight="1" x14ac:dyDescent="0.3">
      <c r="A13" s="235" t="s">
        <v>84</v>
      </c>
      <c r="B13" s="232">
        <v>0.11</v>
      </c>
      <c r="C13" s="218"/>
      <c r="F13" s="218"/>
      <c r="G13" s="218"/>
      <c r="H13" s="218"/>
      <c r="I13" s="218"/>
    </row>
    <row r="14" spans="1:9" ht="12.9" customHeight="1" x14ac:dyDescent="0.3">
      <c r="A14" s="236" t="s">
        <v>85</v>
      </c>
      <c r="B14" s="232">
        <v>0.105</v>
      </c>
      <c r="C14" s="218"/>
      <c r="F14" s="218"/>
      <c r="G14" s="218"/>
      <c r="H14" s="218"/>
      <c r="I14" s="218"/>
    </row>
    <row r="15" spans="1:9" ht="12.9" customHeight="1" x14ac:dyDescent="0.3">
      <c r="A15" s="231" t="s">
        <v>86</v>
      </c>
      <c r="B15" s="232">
        <v>3.1E-2</v>
      </c>
      <c r="C15" s="218"/>
      <c r="F15" s="218"/>
      <c r="G15" s="218"/>
      <c r="H15" s="218"/>
      <c r="I15" s="218"/>
    </row>
    <row r="16" spans="1:9" ht="12.9" customHeight="1" x14ac:dyDescent="0.3">
      <c r="A16" s="235" t="s">
        <v>87</v>
      </c>
      <c r="B16" s="232">
        <v>2.1000000000000001E-2</v>
      </c>
      <c r="C16" s="218"/>
      <c r="F16" s="218"/>
      <c r="G16" s="218"/>
      <c r="H16" s="218"/>
      <c r="I16" s="218"/>
    </row>
    <row r="17" spans="1:13" ht="12.9" customHeight="1" x14ac:dyDescent="0.3">
      <c r="A17" s="230" t="s">
        <v>47</v>
      </c>
      <c r="B17" s="237">
        <f>SUM(B5:B16)</f>
        <v>100.001</v>
      </c>
      <c r="C17" s="218"/>
      <c r="F17" s="218"/>
      <c r="G17" s="218"/>
      <c r="H17" s="218"/>
      <c r="I17" s="218"/>
    </row>
    <row r="18" spans="1:13" ht="12.9" customHeight="1" x14ac:dyDescent="0.3">
      <c r="A18" s="218"/>
      <c r="B18" s="218"/>
      <c r="C18" s="218"/>
      <c r="F18" s="218"/>
      <c r="G18" s="218"/>
      <c r="H18" s="218"/>
      <c r="I18" s="218"/>
    </row>
    <row r="19" spans="1:13" ht="12.9" customHeight="1" x14ac:dyDescent="0.3">
      <c r="A19" s="229"/>
      <c r="B19" s="217"/>
      <c r="C19" s="218"/>
      <c r="D19" s="218"/>
      <c r="E19" s="218"/>
      <c r="F19" s="218"/>
      <c r="G19" s="218"/>
      <c r="H19" s="218"/>
      <c r="I19" s="218"/>
      <c r="M19" s="238"/>
    </row>
    <row r="20" spans="1:13" ht="12.9" customHeight="1" x14ac:dyDescent="0.3">
      <c r="A20" s="217"/>
      <c r="B20" s="217"/>
      <c r="C20" s="218"/>
      <c r="D20" s="218"/>
      <c r="E20" s="218"/>
      <c r="F20" s="218"/>
      <c r="G20" s="218"/>
      <c r="H20" s="218"/>
      <c r="I20" s="218"/>
    </row>
    <row r="21" spans="1:13" ht="12.9" customHeight="1" x14ac:dyDescent="0.3">
      <c r="A21" s="217"/>
      <c r="B21" s="217"/>
      <c r="C21" s="218"/>
      <c r="D21" s="218"/>
      <c r="E21" s="218"/>
      <c r="F21" s="218"/>
      <c r="G21" s="218"/>
      <c r="H21" s="218"/>
      <c r="I21" s="218"/>
    </row>
    <row r="22" spans="1:13" ht="14.4" x14ac:dyDescent="0.3">
      <c r="A22" s="217"/>
      <c r="B22" s="217"/>
      <c r="C22" s="218"/>
      <c r="D22" s="218"/>
      <c r="E22" s="218"/>
      <c r="F22" s="218"/>
      <c r="G22" s="218"/>
      <c r="H22" s="218"/>
      <c r="I22" s="218"/>
    </row>
    <row r="23" spans="1:13" ht="14.4" x14ac:dyDescent="0.3">
      <c r="A23" s="217"/>
      <c r="B23" s="217"/>
      <c r="C23" s="218"/>
      <c r="D23" s="218"/>
      <c r="E23" s="218"/>
      <c r="F23" s="218"/>
      <c r="G23" s="218"/>
      <c r="H23" s="218"/>
      <c r="I23" s="218"/>
    </row>
    <row r="24" spans="1:13" ht="14.4" x14ac:dyDescent="0.3">
      <c r="A24" s="217"/>
      <c r="B24" s="217"/>
      <c r="C24" s="218"/>
      <c r="D24" s="218"/>
      <c r="E24" s="218"/>
      <c r="F24" s="218"/>
      <c r="G24" s="218"/>
      <c r="H24" s="218"/>
      <c r="I24" s="218"/>
    </row>
    <row r="36" spans="1:2" x14ac:dyDescent="0.25">
      <c r="A36" s="239"/>
      <c r="B36" s="239"/>
    </row>
    <row r="40" spans="1:2" x14ac:dyDescent="0.25">
      <c r="A40" s="239"/>
      <c r="B40" s="239"/>
    </row>
    <row r="42" spans="1:2" ht="13.8" x14ac:dyDescent="0.3">
      <c r="A42" s="240"/>
      <c r="B42" s="240"/>
    </row>
    <row r="43" spans="1:2" ht="13.8" x14ac:dyDescent="0.3">
      <c r="A43" s="241"/>
      <c r="B43" s="241"/>
    </row>
    <row r="44" spans="1:2" ht="13.8" x14ac:dyDescent="0.3">
      <c r="A44" s="241"/>
      <c r="B44" s="241"/>
    </row>
    <row r="45" spans="1:2" ht="13.8" x14ac:dyDescent="0.3">
      <c r="A45" s="241"/>
      <c r="B45" s="241"/>
    </row>
    <row r="46" spans="1:2" ht="13.8" x14ac:dyDescent="0.3">
      <c r="A46" s="241"/>
      <c r="B46" s="241"/>
    </row>
    <row r="47" spans="1:2" ht="13.8" x14ac:dyDescent="0.3">
      <c r="A47" s="241"/>
      <c r="B47" s="241"/>
    </row>
    <row r="48" spans="1:2" ht="13.8" x14ac:dyDescent="0.3">
      <c r="A48" s="241"/>
      <c r="B48" s="241"/>
    </row>
    <row r="49" spans="1:2" ht="13.8" x14ac:dyDescent="0.3">
      <c r="A49" s="241"/>
      <c r="B49" s="241"/>
    </row>
    <row r="50" spans="1:2" ht="13.8" x14ac:dyDescent="0.3">
      <c r="A50" s="241"/>
      <c r="B50" s="241"/>
    </row>
    <row r="51" spans="1:2" ht="13.8" x14ac:dyDescent="0.3">
      <c r="A51" s="241"/>
      <c r="B51" s="241"/>
    </row>
    <row r="52" spans="1:2" ht="13.8" x14ac:dyDescent="0.3">
      <c r="A52" s="241"/>
      <c r="B52" s="241"/>
    </row>
    <row r="53" spans="1:2" ht="13.8" x14ac:dyDescent="0.3">
      <c r="A53" s="241"/>
      <c r="B53" s="241"/>
    </row>
    <row r="54" spans="1:2" ht="13.8" x14ac:dyDescent="0.3">
      <c r="A54" s="241"/>
      <c r="B54" s="241"/>
    </row>
    <row r="55" spans="1:2" ht="13.8" x14ac:dyDescent="0.3">
      <c r="A55" s="241"/>
      <c r="B55" s="241"/>
    </row>
    <row r="56" spans="1:2" ht="13.8" x14ac:dyDescent="0.3">
      <c r="A56" s="241"/>
      <c r="B56" s="241"/>
    </row>
    <row r="298" spans="5:5" x14ac:dyDescent="0.25">
      <c r="E298" s="243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19BC0-1A56-46F2-AFF8-6CE0E0BFFA12}">
  <dimension ref="A1:L25"/>
  <sheetViews>
    <sheetView showGridLines="0" zoomScaleNormal="100" workbookViewId="0"/>
  </sheetViews>
  <sheetFormatPr defaultColWidth="8.6640625" defaultRowHeight="14.4" x14ac:dyDescent="0.3"/>
  <cols>
    <col min="1" max="1" width="28.109375" style="227" customWidth="1"/>
    <col min="2" max="5" width="9.6640625" style="248" customWidth="1"/>
    <col min="6" max="16384" width="8.6640625" style="218"/>
  </cols>
  <sheetData>
    <row r="1" spans="1:11" ht="12.9" customHeight="1" x14ac:dyDescent="0.3">
      <c r="A1" s="217" t="s">
        <v>88</v>
      </c>
      <c r="B1" s="218"/>
      <c r="C1" s="218"/>
      <c r="D1" s="218"/>
      <c r="E1" s="218"/>
    </row>
    <row r="2" spans="1:11" ht="12.9" customHeight="1" x14ac:dyDescent="0.3">
      <c r="A2" s="217"/>
      <c r="B2" s="218"/>
      <c r="C2" s="218"/>
      <c r="D2" s="218"/>
      <c r="E2" s="218"/>
    </row>
    <row r="3" spans="1:11" ht="12.9" customHeight="1" x14ac:dyDescent="0.3">
      <c r="A3" s="217" t="s">
        <v>51</v>
      </c>
      <c r="B3" s="218"/>
      <c r="C3" s="218"/>
      <c r="D3" s="218"/>
      <c r="E3" s="218"/>
    </row>
    <row r="4" spans="1:11" ht="12.9" customHeight="1" x14ac:dyDescent="0.3">
      <c r="A4" s="217"/>
      <c r="B4" s="218"/>
      <c r="C4" s="218"/>
      <c r="D4" s="218"/>
      <c r="E4" s="218"/>
    </row>
    <row r="5" spans="1:11" s="233" customFormat="1" ht="12.9" customHeight="1" x14ac:dyDescent="0.3">
      <c r="A5" s="221"/>
      <c r="B5" s="198">
        <v>2015</v>
      </c>
      <c r="C5" s="199">
        <v>2016</v>
      </c>
      <c r="D5" s="198">
        <v>2017</v>
      </c>
      <c r="E5" s="199">
        <v>2018</v>
      </c>
      <c r="F5" s="198">
        <v>2019</v>
      </c>
      <c r="G5" s="244"/>
      <c r="H5" s="244"/>
      <c r="I5" s="244"/>
      <c r="J5" s="244"/>
      <c r="K5" s="244"/>
    </row>
    <row r="6" spans="1:11" ht="12.9" customHeight="1" x14ac:dyDescent="0.3">
      <c r="A6" s="224" t="s">
        <v>89</v>
      </c>
      <c r="B6" s="225">
        <v>256150</v>
      </c>
      <c r="C6" s="225">
        <v>287289</v>
      </c>
      <c r="D6" s="225">
        <v>324937</v>
      </c>
      <c r="E6" s="225">
        <v>354500</v>
      </c>
      <c r="F6" s="225">
        <v>384104</v>
      </c>
      <c r="G6" s="245"/>
      <c r="H6" s="245"/>
      <c r="I6" s="245"/>
      <c r="J6" s="245"/>
      <c r="K6" s="245"/>
    </row>
    <row r="7" spans="1:11" ht="12.9" customHeight="1" x14ac:dyDescent="0.3">
      <c r="A7" s="224" t="s">
        <v>90</v>
      </c>
      <c r="B7" s="225">
        <v>109760</v>
      </c>
      <c r="C7" s="225">
        <v>115493</v>
      </c>
      <c r="D7" s="225">
        <v>114323</v>
      </c>
      <c r="E7" s="225">
        <v>118632</v>
      </c>
      <c r="F7" s="225">
        <v>125999</v>
      </c>
      <c r="G7" s="245"/>
      <c r="H7" s="245"/>
      <c r="I7" s="245"/>
      <c r="J7" s="245"/>
      <c r="K7" s="245"/>
    </row>
    <row r="8" spans="1:11" ht="12.9" customHeight="1" x14ac:dyDescent="0.3">
      <c r="A8" s="224" t="s">
        <v>47</v>
      </c>
      <c r="B8" s="225">
        <f>SUM(B6:B7)</f>
        <v>365910</v>
      </c>
      <c r="C8" s="225">
        <f>SUM(C6:C7)</f>
        <v>402782</v>
      </c>
      <c r="D8" s="225">
        <f>SUM(D6:D7)</f>
        <v>439260</v>
      </c>
      <c r="E8" s="225">
        <v>473132</v>
      </c>
      <c r="F8" s="225">
        <f>SUM(F6:F7)</f>
        <v>510103</v>
      </c>
      <c r="G8" s="246"/>
      <c r="H8" s="246"/>
      <c r="I8" s="246"/>
      <c r="J8" s="246"/>
      <c r="K8" s="246"/>
    </row>
    <row r="9" spans="1:11" ht="12.9" customHeight="1" x14ac:dyDescent="0.3">
      <c r="A9" s="217"/>
      <c r="B9" s="218"/>
      <c r="C9" s="218"/>
      <c r="D9" s="218"/>
      <c r="E9" s="218"/>
      <c r="F9" s="247"/>
    </row>
    <row r="10" spans="1:11" ht="12.9" customHeight="1" x14ac:dyDescent="0.3">
      <c r="A10" s="218"/>
      <c r="B10" s="218"/>
      <c r="C10" s="218"/>
      <c r="D10" s="218"/>
      <c r="E10" s="218"/>
    </row>
    <row r="11" spans="1:11" ht="12.9" customHeight="1" x14ac:dyDescent="0.3">
      <c r="A11" s="217"/>
      <c r="B11" s="218"/>
      <c r="C11" s="218"/>
      <c r="D11" s="218"/>
      <c r="E11" s="218"/>
    </row>
    <row r="12" spans="1:11" ht="12.9" customHeight="1" x14ac:dyDescent="0.3">
      <c r="A12" s="217"/>
      <c r="B12" s="218"/>
      <c r="C12" s="218"/>
      <c r="D12" s="218"/>
      <c r="E12" s="218"/>
    </row>
    <row r="13" spans="1:11" ht="12.9" customHeight="1" x14ac:dyDescent="0.3">
      <c r="A13" s="217"/>
      <c r="B13" s="218"/>
      <c r="C13" s="218"/>
      <c r="D13" s="218"/>
      <c r="E13" s="218"/>
    </row>
    <row r="14" spans="1:11" ht="12.9" customHeight="1" x14ac:dyDescent="0.3">
      <c r="A14" s="217"/>
      <c r="B14" s="218"/>
      <c r="C14" s="218"/>
      <c r="D14" s="218"/>
      <c r="E14" s="218"/>
    </row>
    <row r="15" spans="1:11" ht="12.9" customHeight="1" x14ac:dyDescent="0.3">
      <c r="A15" s="217"/>
      <c r="B15" s="218"/>
      <c r="C15" s="218"/>
      <c r="D15" s="218"/>
      <c r="E15" s="218"/>
    </row>
    <row r="16" spans="1:11" ht="12.9" customHeight="1" x14ac:dyDescent="0.3">
      <c r="A16" s="217"/>
      <c r="B16" s="218"/>
      <c r="C16" s="218"/>
      <c r="D16" s="218"/>
      <c r="E16" s="218"/>
    </row>
    <row r="17" spans="1:12" ht="12.9" customHeight="1" x14ac:dyDescent="0.3">
      <c r="A17" s="217"/>
      <c r="B17" s="218"/>
      <c r="C17" s="218"/>
      <c r="D17" s="218"/>
      <c r="E17" s="218"/>
    </row>
    <row r="18" spans="1:12" ht="12.9" customHeight="1" x14ac:dyDescent="0.3">
      <c r="A18" s="217"/>
      <c r="B18" s="218"/>
      <c r="C18" s="218"/>
      <c r="D18" s="218"/>
      <c r="E18" s="218"/>
    </row>
    <row r="19" spans="1:12" ht="12.9" customHeight="1" x14ac:dyDescent="0.3">
      <c r="A19" s="217"/>
      <c r="B19" s="218"/>
      <c r="C19" s="218"/>
      <c r="D19" s="218"/>
      <c r="E19" s="218"/>
    </row>
    <row r="20" spans="1:12" ht="12.9" customHeight="1" x14ac:dyDescent="0.3">
      <c r="A20" s="217"/>
      <c r="B20" s="218"/>
      <c r="C20" s="218"/>
      <c r="D20" s="218"/>
      <c r="E20" s="218"/>
      <c r="L20" s="238"/>
    </row>
    <row r="21" spans="1:12" ht="12.9" customHeight="1" x14ac:dyDescent="0.3">
      <c r="A21" s="217"/>
      <c r="B21" s="218"/>
      <c r="C21" s="218"/>
      <c r="D21" s="218"/>
      <c r="E21" s="218"/>
    </row>
    <row r="22" spans="1:12" x14ac:dyDescent="0.3">
      <c r="A22" s="217"/>
      <c r="B22" s="218"/>
      <c r="C22" s="218"/>
      <c r="D22" s="218"/>
      <c r="E22" s="218"/>
    </row>
    <row r="23" spans="1:12" x14ac:dyDescent="0.3">
      <c r="A23" s="217"/>
      <c r="B23" s="218"/>
      <c r="C23" s="218"/>
      <c r="D23" s="218"/>
      <c r="E23" s="218"/>
    </row>
    <row r="24" spans="1:12" x14ac:dyDescent="0.3">
      <c r="A24" s="217"/>
      <c r="B24" s="218"/>
      <c r="C24" s="218"/>
      <c r="D24" s="218"/>
      <c r="E24" s="218"/>
    </row>
    <row r="25" spans="1:12" x14ac:dyDescent="0.3">
      <c r="A25" s="217"/>
      <c r="B25" s="218"/>
      <c r="C25" s="218"/>
      <c r="D25" s="218"/>
      <c r="E25" s="218"/>
    </row>
  </sheetData>
  <pageMargins left="0.7" right="0.7" top="0.75" bottom="0.75" header="0.3" footer="0.3"/>
  <pageSetup paperSize="9" orientation="portrait" r:id="rId1"/>
  <ignoredErrors>
    <ignoredError sqref="B8:D8 F8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0AC65DA683FB6644A6731A1ED34BA41C" ma:contentTypeVersion="0" ma:contentTypeDescription="Luo uusi asiakirja." ma:contentTypeScope="" ma:versionID="98131f833eb1ec1318672346ee20dfb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4abf2a10b083844fea3f2ad2ecd5cc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FA54D3-BBBE-4311-AF3A-AAE98F0018E0}"/>
</file>

<file path=customXml/itemProps2.xml><?xml version="1.0" encoding="utf-8"?>
<ds:datastoreItem xmlns:ds="http://schemas.openxmlformats.org/officeDocument/2006/customXml" ds:itemID="{7D70EE1E-32C7-4237-8247-CCB4B68DD656}">
  <ds:schemaRefs>
    <ds:schemaRef ds:uri="http://purl.org/dc/elements/1.1/"/>
    <ds:schemaRef ds:uri="http://schemas.microsoft.com/office/2006/metadata/properties"/>
    <ds:schemaRef ds:uri="819c8f28-c878-43ec-9ee0-cecb01831a1c"/>
    <ds:schemaRef ds:uri="ef8d7d29-fd98-43a7-bfa1-43b35799ed3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57F5162-AD4F-42C9-9A1D-848CD14A7D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38</vt:i4>
      </vt:variant>
    </vt:vector>
  </HeadingPairs>
  <TitlesOfParts>
    <vt:vector size="38" baseType="lpstr">
      <vt:lpstr>1.1_Taustat</vt:lpstr>
      <vt:lpstr>1.1</vt:lpstr>
      <vt:lpstr>1.2</vt:lpstr>
      <vt:lpstr>1.3</vt:lpstr>
      <vt:lpstr>1.4</vt:lpstr>
      <vt:lpstr>1.5</vt:lpstr>
      <vt:lpstr>1.6</vt:lpstr>
      <vt:lpstr>1.7</vt:lpstr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3.1</vt:lpstr>
      <vt:lpstr>3.2</vt:lpstr>
      <vt:lpstr>3.3</vt:lpstr>
      <vt:lpstr>3.4</vt:lpstr>
      <vt:lpstr>3.5</vt:lpstr>
      <vt:lpstr>3.6</vt:lpstr>
      <vt:lpstr>3.7</vt:lpstr>
      <vt:lpstr>3.8</vt:lpstr>
      <vt:lpstr>4.1</vt:lpstr>
      <vt:lpstr>4.2</vt:lpstr>
      <vt:lpstr>5.1</vt:lpstr>
      <vt:lpstr>5.2</vt:lpstr>
      <vt:lpstr>5.3</vt:lpstr>
      <vt:lpstr>5.4</vt:lpstr>
      <vt:lpstr>1.5 2014 tiedot2</vt:lpstr>
      <vt:lpstr>1.5 2014 tiedot</vt:lpstr>
      <vt:lpstr>2014 Sjätetyhj.lajittelu</vt:lpstr>
      <vt:lpstr>2014KAIKKI Sekajätetyhjennykset</vt:lpstr>
      <vt:lpstr>1.6 Sekajätetyhjennykset astial</vt:lpstr>
      <vt:lpstr>1.7 Kiinteistöiltä kerätyn irto</vt:lpstr>
      <vt:lpstr>3.10</vt:lpstr>
    </vt:vector>
  </TitlesOfParts>
  <Manager/>
  <Company>HSY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HSY</dc:creator>
  <cp:keywords/>
  <dc:description/>
  <cp:lastModifiedBy>Stjernberg Henna-Kaisa</cp:lastModifiedBy>
  <cp:revision/>
  <dcterms:created xsi:type="dcterms:W3CDTF">2015-03-16T08:07:02Z</dcterms:created>
  <dcterms:modified xsi:type="dcterms:W3CDTF">2020-04-21T09:03:05Z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0x0101000AC65DA683FB6644A6731A1ED34BA41C</vt:lpwstr>
  </property>
  <property fmtid="{D5CDD505-2E9C-101B-9397-08002B2CF9AE}" pid="3" name="SharedWithUsers">
    <vt:lpwstr>231;#Kymäläinen Ville;#38;#Kinnunen Aino;#264;#Valtonen Saara</vt:lpwstr>
  </property>
  <property fmtid="{D5CDD505-2E9C-101B-9397-08002B2CF9AE}" pid="4" name="AuthorIds_UIVersion_4096">
    <vt:lpwstr>73</vt:lpwstr>
  </property>
  <property fmtid="{D5CDD505-2E9C-101B-9397-08002B2CF9AE}" pid="5" name="AuthorIds_UIVersion_1024">
    <vt:lpwstr>17</vt:lpwstr>
  </property>
  <property fmtid="{D5CDD505-2E9C-101B-9397-08002B2CF9AE}" pid="6" name="AuthorIds_UIVersion_3072">
    <vt:lpwstr>17</vt:lpwstr>
  </property>
  <property fmtid="{D5CDD505-2E9C-101B-9397-08002B2CF9AE}" pid="7" name="AuthorIds_UIVersion_3584">
    <vt:lpwstr>38</vt:lpwstr>
  </property>
  <property fmtid="{D5CDD505-2E9C-101B-9397-08002B2CF9AE}" pid="8" name="AuthorIds_UIVersion_512">
    <vt:lpwstr>38</vt:lpwstr>
  </property>
  <property fmtid="{D5CDD505-2E9C-101B-9397-08002B2CF9AE}" pid="9" name="AuthorIds_UIVersion_4608">
    <vt:lpwstr>17</vt:lpwstr>
  </property>
</Properties>
</file>